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codeName="ThisWorkbook" defaultThemeVersion="124226"/>
  <bookViews>
    <workbookView xWindow="1860" yWindow="30" windowWidth="19200" windowHeight="11025" tabRatio="730" firstSheet="4" activeTab="4"/>
  </bookViews>
  <sheets>
    <sheet name="データ市選" sheetId="36" state="hidden" r:id="rId1"/>
    <sheet name="データ記①" sheetId="37" state="hidden" r:id="rId2"/>
    <sheet name="データ記②" sheetId="38" state="hidden" r:id="rId3"/>
    <sheet name="データ記③" sheetId="39" state="hidden" r:id="rId4"/>
    <sheet name="注意事項" sheetId="40" r:id="rId5"/>
    <sheet name="名簿" sheetId="21" r:id="rId6"/>
    <sheet name="市選入力" sheetId="22" r:id="rId7"/>
    <sheet name="市選一覧（男）" sheetId="23" r:id="rId8"/>
    <sheet name="市選一覧（女）" sheetId="24" r:id="rId9"/>
    <sheet name="記①入力２" sheetId="26" state="hidden" r:id="rId10"/>
    <sheet name="記①一覧（男）２" sheetId="29" state="hidden" r:id="rId11"/>
    <sheet name="記①一覧（女）２" sheetId="30" state="hidden" r:id="rId12"/>
    <sheet name="記②入力" sheetId="27" state="hidden" r:id="rId13"/>
    <sheet name="記②一覧（男）" sheetId="31" state="hidden" r:id="rId14"/>
    <sheet name="記②一覧（女）" sheetId="32" state="hidden" r:id="rId15"/>
    <sheet name="記録会入力" sheetId="33" r:id="rId16"/>
    <sheet name="記録会一覧（男）" sheetId="34" r:id="rId17"/>
    <sheet name="記録会一覧（女)" sheetId="35" r:id="rId18"/>
    <sheet name="一覧表原本" sheetId="25" r:id="rId19"/>
    <sheet name="個票 (原本）" sheetId="13" state="hidden" r:id="rId20"/>
    <sheet name="リレー個票 (原本）" sheetId="11" state="hidden" r:id="rId21"/>
  </sheets>
  <definedNames>
    <definedName name="_xlnm.Print_Area" localSheetId="11">'記①一覧（女）２'!$A$1:$N$106</definedName>
    <definedName name="_xlnm.Print_Area" localSheetId="10">'記①一覧（男）２'!$A$1:$N$106</definedName>
    <definedName name="_xlnm.Print_Area" localSheetId="9">記①入力２!$A$1:$V$87</definedName>
    <definedName name="_xlnm.Print_Area" localSheetId="14">'記②一覧（女）'!$A$1:$N$106</definedName>
    <definedName name="_xlnm.Print_Area" localSheetId="13">'記②一覧（男）'!$A$1:$N$106</definedName>
    <definedName name="_xlnm.Print_Area" localSheetId="12">記②入力!$A$1:$V$87</definedName>
    <definedName name="_xlnm.Print_Area" localSheetId="17">'記録会一覧（女)'!$A$1:$N$106</definedName>
    <definedName name="_xlnm.Print_Area" localSheetId="16">'記録会一覧（男）'!$A$1:$N$106</definedName>
    <definedName name="_xlnm.Print_Area" localSheetId="15">記録会入力!$A$1:$V$87</definedName>
    <definedName name="_xlnm.Print_Area" localSheetId="19">'個票 (原本）'!$A$1:$Z$28</definedName>
    <definedName name="_xlnm.Print_Area" localSheetId="8">'市選一覧（女）'!$A$1:$N$106</definedName>
    <definedName name="_xlnm.Print_Area" localSheetId="7">'市選一覧（男）'!$A$1:$N$106</definedName>
    <definedName name="_xlnm.Print_Area" localSheetId="6">市選入力!$A$1:$V$87</definedName>
    <definedName name="_xlnm.Print_Area" localSheetId="4">注意事項!$A$1:$Z$61</definedName>
    <definedName name="_xlnm.Print_Area" localSheetId="5">名簿!$A$1:$J$211</definedName>
    <definedName name="_xlnm.Print_Titles" localSheetId="9">記①入力２!$1:$7</definedName>
    <definedName name="_xlnm.Print_Titles" localSheetId="12">記②入力!$1:$7</definedName>
    <definedName name="_xlnm.Print_Titles" localSheetId="15">記録会入力!$1:$7</definedName>
    <definedName name="_xlnm.Print_Titles" localSheetId="6">市選入力!$1:$7</definedName>
    <definedName name="_xlnm.Print_Titles" localSheetId="5">名簿!$10:$11</definedName>
    <definedName name="記①女">記①入力２!$L$8:$U$87</definedName>
    <definedName name="記①男">記①入力２!$A$8:$J$87</definedName>
    <definedName name="記②女">記②入力!$L$8:$U$87</definedName>
    <definedName name="記②男">記②入力!$A$8:$J$87</definedName>
    <definedName name="記③女">記録会入力!$L$8:$U$87</definedName>
    <definedName name="記③男">記録会入力!$A$8:$J$87</definedName>
    <definedName name="市女">市選入力!$L$8:$U$87</definedName>
    <definedName name="市男">市選入力!$A$8:$J$87</definedName>
    <definedName name="名簿">名簿!$B$12:$I$211</definedName>
  </definedNames>
  <calcPr calcId="162913"/>
</workbook>
</file>

<file path=xl/calcChain.xml><?xml version="1.0" encoding="utf-8"?>
<calcChain xmlns="http://schemas.openxmlformats.org/spreadsheetml/2006/main">
  <c r="AE1" i="39" l="1"/>
  <c r="AE1" i="38"/>
  <c r="AE1" i="36"/>
  <c r="AE1" i="37"/>
  <c r="U1" i="37"/>
  <c r="L9" i="35" l="1"/>
  <c r="K9" i="35"/>
  <c r="J9" i="35"/>
  <c r="I9" i="35"/>
  <c r="H9" i="35"/>
  <c r="G9" i="35"/>
  <c r="L9" i="32"/>
  <c r="K9" i="32"/>
  <c r="J9" i="32"/>
  <c r="I9" i="32"/>
  <c r="H9" i="32"/>
  <c r="G9" i="32"/>
  <c r="L9" i="30"/>
  <c r="K9" i="30"/>
  <c r="J9" i="30"/>
  <c r="I9" i="30"/>
  <c r="H9" i="30"/>
  <c r="G9" i="30"/>
  <c r="L9" i="24"/>
  <c r="K9" i="24"/>
  <c r="J9" i="24"/>
  <c r="I9" i="24"/>
  <c r="H9" i="24"/>
  <c r="G9" i="24"/>
  <c r="L9" i="31" l="1"/>
  <c r="K9" i="31"/>
  <c r="J9" i="31"/>
  <c r="I9" i="31"/>
  <c r="H9" i="31"/>
  <c r="G9" i="31"/>
  <c r="L9" i="29"/>
  <c r="K9" i="29"/>
  <c r="J9" i="29"/>
  <c r="I9" i="29"/>
  <c r="H9" i="29"/>
  <c r="G9" i="29"/>
  <c r="L9" i="23"/>
  <c r="K9" i="23"/>
  <c r="J9" i="23"/>
  <c r="I9" i="23"/>
  <c r="H9" i="23"/>
  <c r="G9" i="23"/>
  <c r="AB1" i="37" l="1"/>
  <c r="AB1" i="38"/>
  <c r="AB1" i="39"/>
  <c r="AB1" i="36"/>
  <c r="U1" i="38"/>
  <c r="U1" i="39"/>
  <c r="U1" i="36"/>
  <c r="O87" i="33" l="1"/>
  <c r="O86" i="33"/>
  <c r="O85" i="33"/>
  <c r="O84" i="33"/>
  <c r="O83" i="33"/>
  <c r="O82" i="33"/>
  <c r="O81" i="33"/>
  <c r="O80" i="33"/>
  <c r="O79" i="33"/>
  <c r="O78" i="33"/>
  <c r="O77" i="33"/>
  <c r="O76" i="33"/>
  <c r="O75" i="33"/>
  <c r="O74" i="33"/>
  <c r="O73" i="33"/>
  <c r="O72" i="33"/>
  <c r="O71" i="33"/>
  <c r="O70" i="33"/>
  <c r="O69" i="33"/>
  <c r="O68" i="33"/>
  <c r="O67" i="33"/>
  <c r="O66" i="33"/>
  <c r="O65" i="33"/>
  <c r="O64" i="33"/>
  <c r="O63" i="33"/>
  <c r="O62" i="33"/>
  <c r="O61" i="33"/>
  <c r="O60" i="33"/>
  <c r="O59" i="33"/>
  <c r="O58" i="33"/>
  <c r="O57" i="33"/>
  <c r="O56" i="33"/>
  <c r="O55" i="33"/>
  <c r="O54" i="33"/>
  <c r="O53" i="33"/>
  <c r="O52" i="33"/>
  <c r="O51" i="33"/>
  <c r="O50" i="33"/>
  <c r="O49" i="33"/>
  <c r="O48" i="33"/>
  <c r="O47" i="33"/>
  <c r="O46" i="33"/>
  <c r="O45" i="33"/>
  <c r="O44" i="33"/>
  <c r="O43" i="33"/>
  <c r="O42" i="33"/>
  <c r="O41" i="33"/>
  <c r="O40" i="33"/>
  <c r="O39" i="33"/>
  <c r="O38" i="33"/>
  <c r="O37" i="33"/>
  <c r="O36" i="33"/>
  <c r="O35" i="33"/>
  <c r="O34" i="33"/>
  <c r="O33" i="33"/>
  <c r="O32" i="33"/>
  <c r="O31" i="33"/>
  <c r="O30" i="33"/>
  <c r="O29" i="33"/>
  <c r="O28" i="33"/>
  <c r="O27" i="33"/>
  <c r="O26" i="33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87" i="27"/>
  <c r="O86" i="27"/>
  <c r="O85" i="27"/>
  <c r="O84" i="27"/>
  <c r="O83" i="27"/>
  <c r="O82" i="27"/>
  <c r="O81" i="27"/>
  <c r="O80" i="27"/>
  <c r="O79" i="27"/>
  <c r="O78" i="27"/>
  <c r="O77" i="27"/>
  <c r="O76" i="27"/>
  <c r="O75" i="27"/>
  <c r="O74" i="27"/>
  <c r="O73" i="27"/>
  <c r="O72" i="27"/>
  <c r="O71" i="27"/>
  <c r="O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87" i="26"/>
  <c r="O86" i="26"/>
  <c r="O85" i="26"/>
  <c r="O84" i="26"/>
  <c r="O83" i="26"/>
  <c r="O82" i="26"/>
  <c r="O81" i="26"/>
  <c r="O80" i="26"/>
  <c r="O79" i="26"/>
  <c r="O78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R84" i="36" l="1"/>
  <c r="R83" i="36"/>
  <c r="R82" i="36"/>
  <c r="R81" i="36"/>
  <c r="R80" i="36"/>
  <c r="R79" i="36"/>
  <c r="R78" i="36"/>
  <c r="R77" i="36"/>
  <c r="R76" i="36"/>
  <c r="R75" i="36"/>
  <c r="R74" i="36"/>
  <c r="R73" i="36"/>
  <c r="R72" i="36"/>
  <c r="R71" i="36"/>
  <c r="R70" i="36"/>
  <c r="R69" i="36"/>
  <c r="R68" i="36"/>
  <c r="R67" i="36"/>
  <c r="R66" i="36"/>
  <c r="R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R49" i="36"/>
  <c r="R48" i="36"/>
  <c r="R47" i="36"/>
  <c r="R46" i="36"/>
  <c r="R45" i="36"/>
  <c r="R44" i="36"/>
  <c r="R43" i="36"/>
  <c r="R42" i="36"/>
  <c r="R41" i="36"/>
  <c r="R40" i="36"/>
  <c r="R39" i="36"/>
  <c r="R38" i="36"/>
  <c r="R37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5" i="36"/>
  <c r="B84" i="36"/>
  <c r="B83" i="36"/>
  <c r="B82" i="36"/>
  <c r="B81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R84" i="37"/>
  <c r="R83" i="37"/>
  <c r="R82" i="37"/>
  <c r="R81" i="37"/>
  <c r="R80" i="37"/>
  <c r="R79" i="37"/>
  <c r="R78" i="37"/>
  <c r="R77" i="37"/>
  <c r="R76" i="37"/>
  <c r="R75" i="37"/>
  <c r="R74" i="37"/>
  <c r="R73" i="37"/>
  <c r="R72" i="37"/>
  <c r="R71" i="37"/>
  <c r="R70" i="37"/>
  <c r="R69" i="37"/>
  <c r="R68" i="37"/>
  <c r="R67" i="37"/>
  <c r="R66" i="37"/>
  <c r="R65" i="37"/>
  <c r="R64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R41" i="37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R10" i="37"/>
  <c r="R9" i="37"/>
  <c r="R8" i="37"/>
  <c r="R7" i="37"/>
  <c r="R6" i="37"/>
  <c r="R5" i="37"/>
  <c r="R84" i="38"/>
  <c r="R83" i="38"/>
  <c r="R82" i="38"/>
  <c r="R81" i="38"/>
  <c r="R80" i="38"/>
  <c r="R79" i="38"/>
  <c r="R78" i="38"/>
  <c r="R77" i="38"/>
  <c r="R76" i="38"/>
  <c r="R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R61" i="38"/>
  <c r="R60" i="38"/>
  <c r="R59" i="38"/>
  <c r="R58" i="38"/>
  <c r="R57" i="38"/>
  <c r="R56" i="38"/>
  <c r="R55" i="38"/>
  <c r="R54" i="38"/>
  <c r="R53" i="38"/>
  <c r="R52" i="38"/>
  <c r="R51" i="38"/>
  <c r="R50" i="38"/>
  <c r="R49" i="38"/>
  <c r="R48" i="38"/>
  <c r="R47" i="38"/>
  <c r="R46" i="38"/>
  <c r="R45" i="38"/>
  <c r="R44" i="38"/>
  <c r="R43" i="38"/>
  <c r="R42" i="38"/>
  <c r="R41" i="38"/>
  <c r="R40" i="38"/>
  <c r="R39" i="38"/>
  <c r="R38" i="38"/>
  <c r="R37" i="38"/>
  <c r="R36" i="38"/>
  <c r="R35" i="38"/>
  <c r="R34" i="38"/>
  <c r="R33" i="38"/>
  <c r="R32" i="38"/>
  <c r="R31" i="38"/>
  <c r="R30" i="38"/>
  <c r="R29" i="38"/>
  <c r="R28" i="38"/>
  <c r="R27" i="38"/>
  <c r="R26" i="38"/>
  <c r="R25" i="38"/>
  <c r="R24" i="38"/>
  <c r="R23" i="38"/>
  <c r="R22" i="38"/>
  <c r="R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S79" i="36"/>
  <c r="S63" i="36"/>
  <c r="S47" i="36"/>
  <c r="S31" i="36"/>
  <c r="S15" i="36"/>
  <c r="S83" i="37"/>
  <c r="S79" i="37"/>
  <c r="S75" i="37"/>
  <c r="S71" i="37"/>
  <c r="S67" i="37"/>
  <c r="S63" i="37"/>
  <c r="S59" i="37"/>
  <c r="S55" i="37"/>
  <c r="S51" i="37"/>
  <c r="S47" i="37"/>
  <c r="S43" i="37"/>
  <c r="S39" i="37"/>
  <c r="S35" i="37"/>
  <c r="S31" i="37"/>
  <c r="S29" i="37"/>
  <c r="S27" i="37"/>
  <c r="S23" i="37"/>
  <c r="S19" i="37"/>
  <c r="S15" i="37"/>
  <c r="S11" i="37"/>
  <c r="S7" i="37"/>
  <c r="R84" i="39"/>
  <c r="R83" i="39"/>
  <c r="R82" i="39"/>
  <c r="R81" i="39"/>
  <c r="R80" i="39"/>
  <c r="R79" i="39"/>
  <c r="R78" i="39"/>
  <c r="R77" i="39"/>
  <c r="R76" i="39"/>
  <c r="R75" i="39"/>
  <c r="R74" i="39"/>
  <c r="R73" i="39"/>
  <c r="R72" i="39"/>
  <c r="R71" i="39"/>
  <c r="R70" i="39"/>
  <c r="R69" i="39"/>
  <c r="R68" i="39"/>
  <c r="R67" i="39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R49" i="39"/>
  <c r="R48" i="39"/>
  <c r="R47" i="39"/>
  <c r="R46" i="39"/>
  <c r="R45" i="39"/>
  <c r="R44" i="39"/>
  <c r="R43" i="39"/>
  <c r="R42" i="39"/>
  <c r="R41" i="39"/>
  <c r="R40" i="39"/>
  <c r="R39" i="39"/>
  <c r="R38" i="39"/>
  <c r="R37" i="39"/>
  <c r="R36" i="39"/>
  <c r="R35" i="39"/>
  <c r="R34" i="39"/>
  <c r="R33" i="39"/>
  <c r="R32" i="39"/>
  <c r="R31" i="39"/>
  <c r="R30" i="39"/>
  <c r="R29" i="39"/>
  <c r="R28" i="39"/>
  <c r="R27" i="39"/>
  <c r="R26" i="39"/>
  <c r="R25" i="39"/>
  <c r="R24" i="39"/>
  <c r="R23" i="39"/>
  <c r="R22" i="39"/>
  <c r="R21" i="39"/>
  <c r="R20" i="39"/>
  <c r="R19" i="39"/>
  <c r="R18" i="39"/>
  <c r="R17" i="39"/>
  <c r="R16" i="39"/>
  <c r="R15" i="39"/>
  <c r="R14" i="39"/>
  <c r="R13" i="39"/>
  <c r="R12" i="39"/>
  <c r="R11" i="39"/>
  <c r="R10" i="39"/>
  <c r="R9" i="39"/>
  <c r="R8" i="39"/>
  <c r="R7" i="39"/>
  <c r="R6" i="39"/>
  <c r="R5" i="39"/>
  <c r="S84" i="36"/>
  <c r="S80" i="36"/>
  <c r="S76" i="36"/>
  <c r="S72" i="36"/>
  <c r="S68" i="36"/>
  <c r="S64" i="36"/>
  <c r="S60" i="36"/>
  <c r="S56" i="36"/>
  <c r="S52" i="36"/>
  <c r="S48" i="36"/>
  <c r="S44" i="36"/>
  <c r="S40" i="36"/>
  <c r="S36" i="36"/>
  <c r="S32" i="36"/>
  <c r="S28" i="36"/>
  <c r="S24" i="36"/>
  <c r="S20" i="36"/>
  <c r="S16" i="36"/>
  <c r="S12" i="36"/>
  <c r="S8" i="36"/>
  <c r="S84" i="37"/>
  <c r="S80" i="37"/>
  <c r="S76" i="37"/>
  <c r="S72" i="37"/>
  <c r="S68" i="37"/>
  <c r="S64" i="37"/>
  <c r="S60" i="37"/>
  <c r="S56" i="37"/>
  <c r="S52" i="37"/>
  <c r="S48" i="37"/>
  <c r="S44" i="37"/>
  <c r="S42" i="37"/>
  <c r="S40" i="37"/>
  <c r="S36" i="37"/>
  <c r="S32" i="37"/>
  <c r="S30" i="37"/>
  <c r="S28" i="37"/>
  <c r="S24" i="37"/>
  <c r="S20" i="37"/>
  <c r="S16" i="37"/>
  <c r="S12" i="37"/>
  <c r="S8" i="37"/>
  <c r="S84" i="38"/>
  <c r="S83" i="38"/>
  <c r="S80" i="38"/>
  <c r="S79" i="38"/>
  <c r="S76" i="38"/>
  <c r="S75" i="38"/>
  <c r="S72" i="38"/>
  <c r="S71" i="38"/>
  <c r="S68" i="38"/>
  <c r="S67" i="38"/>
  <c r="S64" i="38"/>
  <c r="S63" i="38"/>
  <c r="S60" i="38"/>
  <c r="S59" i="38"/>
  <c r="S56" i="38"/>
  <c r="S55" i="38"/>
  <c r="S52" i="38"/>
  <c r="S51" i="38"/>
  <c r="S48" i="38"/>
  <c r="S47" i="38"/>
  <c r="S46" i="38"/>
  <c r="S44" i="38"/>
  <c r="S43" i="38"/>
  <c r="S40" i="38"/>
  <c r="S39" i="38"/>
  <c r="S36" i="38"/>
  <c r="S35" i="38"/>
  <c r="S32" i="38"/>
  <c r="S31" i="38"/>
  <c r="S28" i="38"/>
  <c r="S27" i="38"/>
  <c r="S24" i="38"/>
  <c r="S23" i="38"/>
  <c r="S20" i="38"/>
  <c r="S19" i="38"/>
  <c r="S16" i="38"/>
  <c r="S15" i="38"/>
  <c r="S12" i="38"/>
  <c r="S11" i="38"/>
  <c r="S8" i="38"/>
  <c r="S7" i="38"/>
  <c r="S74" i="39"/>
  <c r="S54" i="39"/>
  <c r="S42" i="39"/>
  <c r="S32" i="39"/>
  <c r="S22" i="39"/>
  <c r="S10" i="3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V9" i="39" l="1"/>
  <c r="T9" i="39"/>
  <c r="V15" i="39"/>
  <c r="T15" i="39"/>
  <c r="V21" i="39"/>
  <c r="T21" i="39"/>
  <c r="V27" i="39"/>
  <c r="T27" i="39"/>
  <c r="V33" i="39"/>
  <c r="T33" i="39"/>
  <c r="V39" i="39"/>
  <c r="T39" i="39"/>
  <c r="V45" i="39"/>
  <c r="T45" i="39"/>
  <c r="V51" i="39"/>
  <c r="T51" i="39"/>
  <c r="V57" i="39"/>
  <c r="T57" i="39"/>
  <c r="V63" i="39"/>
  <c r="T63" i="39"/>
  <c r="V69" i="39"/>
  <c r="T69" i="39"/>
  <c r="V75" i="39"/>
  <c r="T75" i="39"/>
  <c r="V81" i="39"/>
  <c r="T81" i="39"/>
  <c r="V9" i="38"/>
  <c r="T9" i="38"/>
  <c r="V15" i="38"/>
  <c r="T15" i="38"/>
  <c r="V21" i="38"/>
  <c r="T21" i="38"/>
  <c r="V27" i="38"/>
  <c r="T27" i="38"/>
  <c r="V33" i="38"/>
  <c r="T33" i="38"/>
  <c r="V39" i="38"/>
  <c r="T39" i="38"/>
  <c r="V45" i="38"/>
  <c r="T45" i="38"/>
  <c r="V51" i="38"/>
  <c r="T51" i="38"/>
  <c r="V57" i="38"/>
  <c r="T57" i="38"/>
  <c r="V63" i="38"/>
  <c r="T63" i="38"/>
  <c r="V69" i="38"/>
  <c r="T69" i="38"/>
  <c r="V75" i="38"/>
  <c r="T75" i="38"/>
  <c r="V81" i="38"/>
  <c r="T81" i="38"/>
  <c r="V7" i="37"/>
  <c r="T7" i="37"/>
  <c r="V13" i="37"/>
  <c r="T13" i="37"/>
  <c r="V19" i="37"/>
  <c r="T19" i="37"/>
  <c r="V25" i="37"/>
  <c r="T25" i="37"/>
  <c r="V31" i="37"/>
  <c r="T31" i="37"/>
  <c r="V37" i="37"/>
  <c r="T37" i="37"/>
  <c r="V43" i="37"/>
  <c r="T43" i="37"/>
  <c r="V49" i="37"/>
  <c r="T49" i="37"/>
  <c r="V55" i="37"/>
  <c r="T55" i="37"/>
  <c r="V61" i="37"/>
  <c r="T61" i="37"/>
  <c r="V67" i="37"/>
  <c r="T67" i="37"/>
  <c r="V73" i="37"/>
  <c r="T73" i="37"/>
  <c r="V79" i="37"/>
  <c r="T79" i="37"/>
  <c r="V10" i="39"/>
  <c r="T10" i="39"/>
  <c r="V16" i="39"/>
  <c r="T16" i="39"/>
  <c r="V22" i="39"/>
  <c r="T22" i="39"/>
  <c r="V28" i="39"/>
  <c r="T28" i="39"/>
  <c r="V34" i="39"/>
  <c r="T34" i="39"/>
  <c r="V40" i="39"/>
  <c r="T40" i="39"/>
  <c r="V46" i="39"/>
  <c r="T46" i="39"/>
  <c r="V52" i="39"/>
  <c r="T52" i="39"/>
  <c r="V58" i="39"/>
  <c r="T58" i="39"/>
  <c r="V64" i="39"/>
  <c r="T64" i="39"/>
  <c r="V70" i="39"/>
  <c r="T70" i="39"/>
  <c r="V76" i="39"/>
  <c r="T76" i="39"/>
  <c r="V82" i="39"/>
  <c r="T82" i="39"/>
  <c r="V10" i="38"/>
  <c r="T10" i="38"/>
  <c r="V16" i="38"/>
  <c r="T16" i="38"/>
  <c r="V22" i="38"/>
  <c r="T22" i="38"/>
  <c r="V28" i="38"/>
  <c r="T28" i="38"/>
  <c r="V34" i="38"/>
  <c r="T34" i="38"/>
  <c r="V40" i="38"/>
  <c r="T40" i="38"/>
  <c r="V46" i="38"/>
  <c r="T46" i="38"/>
  <c r="V52" i="38"/>
  <c r="T52" i="38"/>
  <c r="V58" i="38"/>
  <c r="T58" i="38"/>
  <c r="V64" i="38"/>
  <c r="T64" i="38"/>
  <c r="V70" i="38"/>
  <c r="T70" i="38"/>
  <c r="V76" i="38"/>
  <c r="T76" i="38"/>
  <c r="V82" i="38"/>
  <c r="T82" i="38"/>
  <c r="V8" i="37"/>
  <c r="T8" i="37"/>
  <c r="V14" i="37"/>
  <c r="T14" i="37"/>
  <c r="V20" i="37"/>
  <c r="T20" i="37"/>
  <c r="V26" i="37"/>
  <c r="T26" i="37"/>
  <c r="V32" i="37"/>
  <c r="T32" i="37"/>
  <c r="V38" i="37"/>
  <c r="T38" i="37"/>
  <c r="V44" i="37"/>
  <c r="T44" i="37"/>
  <c r="V50" i="37"/>
  <c r="T50" i="37"/>
  <c r="V56" i="37"/>
  <c r="T56" i="37"/>
  <c r="V62" i="37"/>
  <c r="T62" i="37"/>
  <c r="V68" i="37"/>
  <c r="T68" i="37"/>
  <c r="V74" i="37"/>
  <c r="T74" i="37"/>
  <c r="V80" i="37"/>
  <c r="T80" i="37"/>
  <c r="V5" i="39"/>
  <c r="T5" i="39"/>
  <c r="V11" i="39"/>
  <c r="T11" i="39"/>
  <c r="V17" i="39"/>
  <c r="T17" i="39"/>
  <c r="V23" i="39"/>
  <c r="T23" i="39"/>
  <c r="V29" i="39"/>
  <c r="T29" i="39"/>
  <c r="V35" i="39"/>
  <c r="T35" i="39"/>
  <c r="V41" i="39"/>
  <c r="T41" i="39"/>
  <c r="V47" i="39"/>
  <c r="T47" i="39"/>
  <c r="V53" i="39"/>
  <c r="T53" i="39"/>
  <c r="V59" i="39"/>
  <c r="T59" i="39"/>
  <c r="V65" i="39"/>
  <c r="T65" i="39"/>
  <c r="V71" i="39"/>
  <c r="T71" i="39"/>
  <c r="V77" i="39"/>
  <c r="T77" i="39"/>
  <c r="V83" i="39"/>
  <c r="T83" i="39"/>
  <c r="V5" i="38"/>
  <c r="T5" i="38"/>
  <c r="V11" i="38"/>
  <c r="T11" i="38"/>
  <c r="V17" i="38"/>
  <c r="T17" i="38"/>
  <c r="V23" i="38"/>
  <c r="T23" i="38"/>
  <c r="V29" i="38"/>
  <c r="T29" i="38"/>
  <c r="V35" i="38"/>
  <c r="T35" i="38"/>
  <c r="V41" i="38"/>
  <c r="T41" i="38"/>
  <c r="V47" i="38"/>
  <c r="T47" i="38"/>
  <c r="V53" i="38"/>
  <c r="T53" i="38"/>
  <c r="V59" i="38"/>
  <c r="T59" i="38"/>
  <c r="V65" i="38"/>
  <c r="T65" i="38"/>
  <c r="V71" i="38"/>
  <c r="T71" i="38"/>
  <c r="V77" i="38"/>
  <c r="T77" i="38"/>
  <c r="V83" i="38"/>
  <c r="T83" i="38"/>
  <c r="V9" i="37"/>
  <c r="T9" i="37"/>
  <c r="V15" i="37"/>
  <c r="T15" i="37"/>
  <c r="V21" i="37"/>
  <c r="T21" i="37"/>
  <c r="V27" i="37"/>
  <c r="T27" i="37"/>
  <c r="V33" i="37"/>
  <c r="T33" i="37"/>
  <c r="V39" i="37"/>
  <c r="T39" i="37"/>
  <c r="V45" i="37"/>
  <c r="T45" i="37"/>
  <c r="V51" i="37"/>
  <c r="T51" i="37"/>
  <c r="V57" i="37"/>
  <c r="T57" i="37"/>
  <c r="V63" i="37"/>
  <c r="T63" i="37"/>
  <c r="V69" i="37"/>
  <c r="T69" i="37"/>
  <c r="V75" i="37"/>
  <c r="T75" i="37"/>
  <c r="V81" i="37"/>
  <c r="T81" i="37"/>
  <c r="V6" i="39"/>
  <c r="T6" i="39"/>
  <c r="V12" i="39"/>
  <c r="T12" i="39"/>
  <c r="V18" i="39"/>
  <c r="T18" i="39"/>
  <c r="V24" i="39"/>
  <c r="T24" i="39"/>
  <c r="V30" i="39"/>
  <c r="T30" i="39"/>
  <c r="V36" i="39"/>
  <c r="T36" i="39"/>
  <c r="V42" i="39"/>
  <c r="T42" i="39"/>
  <c r="V48" i="39"/>
  <c r="T48" i="39"/>
  <c r="V54" i="39"/>
  <c r="T54" i="39"/>
  <c r="V60" i="39"/>
  <c r="T60" i="39"/>
  <c r="V66" i="39"/>
  <c r="T66" i="39"/>
  <c r="V72" i="39"/>
  <c r="T72" i="39"/>
  <c r="V78" i="39"/>
  <c r="T78" i="39"/>
  <c r="V84" i="39"/>
  <c r="T84" i="39"/>
  <c r="V6" i="38"/>
  <c r="T6" i="38"/>
  <c r="V12" i="38"/>
  <c r="T12" i="38"/>
  <c r="V18" i="38"/>
  <c r="T18" i="38"/>
  <c r="V24" i="38"/>
  <c r="T24" i="38"/>
  <c r="V30" i="38"/>
  <c r="T30" i="38"/>
  <c r="V36" i="38"/>
  <c r="T36" i="38"/>
  <c r="V42" i="38"/>
  <c r="T42" i="38"/>
  <c r="V48" i="38"/>
  <c r="T48" i="38"/>
  <c r="V54" i="38"/>
  <c r="T54" i="38"/>
  <c r="V60" i="38"/>
  <c r="T60" i="38"/>
  <c r="V66" i="38"/>
  <c r="T66" i="38"/>
  <c r="V72" i="38"/>
  <c r="T72" i="38"/>
  <c r="V78" i="38"/>
  <c r="T78" i="38"/>
  <c r="V84" i="38"/>
  <c r="T84" i="38"/>
  <c r="V10" i="37"/>
  <c r="T10" i="37"/>
  <c r="V16" i="37"/>
  <c r="T16" i="37"/>
  <c r="V22" i="37"/>
  <c r="T22" i="37"/>
  <c r="V28" i="37"/>
  <c r="T28" i="37"/>
  <c r="V34" i="37"/>
  <c r="T34" i="37"/>
  <c r="V40" i="37"/>
  <c r="T40" i="37"/>
  <c r="V46" i="37"/>
  <c r="T46" i="37"/>
  <c r="V52" i="37"/>
  <c r="T52" i="37"/>
  <c r="V58" i="37"/>
  <c r="T58" i="37"/>
  <c r="V64" i="37"/>
  <c r="T64" i="37"/>
  <c r="V70" i="37"/>
  <c r="T70" i="37"/>
  <c r="V76" i="37"/>
  <c r="T76" i="37"/>
  <c r="V82" i="37"/>
  <c r="T82" i="37"/>
  <c r="V7" i="39"/>
  <c r="T7" i="39"/>
  <c r="V13" i="39"/>
  <c r="T13" i="39"/>
  <c r="V19" i="39"/>
  <c r="T19" i="39"/>
  <c r="V25" i="39"/>
  <c r="T25" i="39"/>
  <c r="V31" i="39"/>
  <c r="T31" i="39"/>
  <c r="V37" i="39"/>
  <c r="T37" i="39"/>
  <c r="V43" i="39"/>
  <c r="T43" i="39"/>
  <c r="V49" i="39"/>
  <c r="T49" i="39"/>
  <c r="V55" i="39"/>
  <c r="T55" i="39"/>
  <c r="V61" i="39"/>
  <c r="T61" i="39"/>
  <c r="V67" i="39"/>
  <c r="T67" i="39"/>
  <c r="V73" i="39"/>
  <c r="T73" i="39"/>
  <c r="V79" i="39"/>
  <c r="T79" i="39"/>
  <c r="V7" i="38"/>
  <c r="T7" i="38"/>
  <c r="V13" i="38"/>
  <c r="T13" i="38"/>
  <c r="V19" i="38"/>
  <c r="T19" i="38"/>
  <c r="V25" i="38"/>
  <c r="T25" i="38"/>
  <c r="V31" i="38"/>
  <c r="T31" i="38"/>
  <c r="V37" i="38"/>
  <c r="T37" i="38"/>
  <c r="V43" i="38"/>
  <c r="T43" i="38"/>
  <c r="V49" i="38"/>
  <c r="T49" i="38"/>
  <c r="V55" i="38"/>
  <c r="T55" i="38"/>
  <c r="V61" i="38"/>
  <c r="T61" i="38"/>
  <c r="V67" i="38"/>
  <c r="T67" i="38"/>
  <c r="V73" i="38"/>
  <c r="T73" i="38"/>
  <c r="V79" i="38"/>
  <c r="T79" i="38"/>
  <c r="V5" i="37"/>
  <c r="T5" i="37"/>
  <c r="V11" i="37"/>
  <c r="T11" i="37"/>
  <c r="V17" i="37"/>
  <c r="T17" i="37"/>
  <c r="V23" i="37"/>
  <c r="T23" i="37"/>
  <c r="V29" i="37"/>
  <c r="T29" i="37"/>
  <c r="V35" i="37"/>
  <c r="T35" i="37"/>
  <c r="V41" i="37"/>
  <c r="T41" i="37"/>
  <c r="V47" i="37"/>
  <c r="T47" i="37"/>
  <c r="V53" i="37"/>
  <c r="T53" i="37"/>
  <c r="V59" i="37"/>
  <c r="T59" i="37"/>
  <c r="V65" i="37"/>
  <c r="T65" i="37"/>
  <c r="V71" i="37"/>
  <c r="T71" i="37"/>
  <c r="V77" i="37"/>
  <c r="T77" i="37"/>
  <c r="V83" i="37"/>
  <c r="T83" i="37"/>
  <c r="V8" i="39"/>
  <c r="T8" i="39"/>
  <c r="V14" i="39"/>
  <c r="T14" i="39"/>
  <c r="V20" i="39"/>
  <c r="T20" i="39"/>
  <c r="V26" i="39"/>
  <c r="T26" i="39"/>
  <c r="V32" i="39"/>
  <c r="T32" i="39"/>
  <c r="V38" i="39"/>
  <c r="T38" i="39"/>
  <c r="V44" i="39"/>
  <c r="T44" i="39"/>
  <c r="V50" i="39"/>
  <c r="T50" i="39"/>
  <c r="V56" i="39"/>
  <c r="T56" i="39"/>
  <c r="V62" i="39"/>
  <c r="T62" i="39"/>
  <c r="V68" i="39"/>
  <c r="T68" i="39"/>
  <c r="V74" i="39"/>
  <c r="T74" i="39"/>
  <c r="V80" i="39"/>
  <c r="T80" i="39"/>
  <c r="V8" i="38"/>
  <c r="T8" i="38"/>
  <c r="V14" i="38"/>
  <c r="T14" i="38"/>
  <c r="V20" i="38"/>
  <c r="T20" i="38"/>
  <c r="V26" i="38"/>
  <c r="T26" i="38"/>
  <c r="V32" i="38"/>
  <c r="T32" i="38"/>
  <c r="V38" i="38"/>
  <c r="T38" i="38"/>
  <c r="V44" i="38"/>
  <c r="T44" i="38"/>
  <c r="V50" i="38"/>
  <c r="T50" i="38"/>
  <c r="V56" i="38"/>
  <c r="T56" i="38"/>
  <c r="V62" i="38"/>
  <c r="T62" i="38"/>
  <c r="V68" i="38"/>
  <c r="T68" i="38"/>
  <c r="V74" i="38"/>
  <c r="T74" i="38"/>
  <c r="V80" i="38"/>
  <c r="T80" i="38"/>
  <c r="V6" i="37"/>
  <c r="T6" i="37"/>
  <c r="V12" i="37"/>
  <c r="T12" i="37"/>
  <c r="V18" i="37"/>
  <c r="T18" i="37"/>
  <c r="V24" i="37"/>
  <c r="T24" i="37"/>
  <c r="V30" i="37"/>
  <c r="T30" i="37"/>
  <c r="V36" i="37"/>
  <c r="T36" i="37"/>
  <c r="V42" i="37"/>
  <c r="T42" i="37"/>
  <c r="V48" i="37"/>
  <c r="T48" i="37"/>
  <c r="V54" i="37"/>
  <c r="T54" i="37"/>
  <c r="V60" i="37"/>
  <c r="T60" i="37"/>
  <c r="V66" i="37"/>
  <c r="T66" i="37"/>
  <c r="V72" i="37"/>
  <c r="T72" i="37"/>
  <c r="V78" i="37"/>
  <c r="T78" i="37"/>
  <c r="V84" i="37"/>
  <c r="T84" i="37"/>
  <c r="S36" i="39"/>
  <c r="S10" i="37"/>
  <c r="S62" i="37"/>
  <c r="S74" i="37"/>
  <c r="S55" i="39"/>
  <c r="S15" i="39"/>
  <c r="S79" i="39"/>
  <c r="F12" i="39"/>
  <c r="D12" i="39"/>
  <c r="F16" i="39"/>
  <c r="D16" i="39"/>
  <c r="F24" i="39"/>
  <c r="D24" i="39"/>
  <c r="F32" i="39"/>
  <c r="D32" i="39"/>
  <c r="F40" i="39"/>
  <c r="D40" i="39"/>
  <c r="F52" i="39"/>
  <c r="D52" i="39"/>
  <c r="F60" i="39"/>
  <c r="D60" i="39"/>
  <c r="F68" i="39"/>
  <c r="D68" i="39"/>
  <c r="F76" i="39"/>
  <c r="D76" i="39"/>
  <c r="F84" i="39"/>
  <c r="D84" i="39"/>
  <c r="F9" i="38"/>
  <c r="D9" i="38"/>
  <c r="F17" i="38"/>
  <c r="D17" i="38"/>
  <c r="D25" i="38"/>
  <c r="F25" i="38"/>
  <c r="F33" i="38"/>
  <c r="D33" i="38"/>
  <c r="F37" i="38"/>
  <c r="D37" i="38"/>
  <c r="D45" i="38"/>
  <c r="F45" i="38"/>
  <c r="F53" i="38"/>
  <c r="D53" i="38"/>
  <c r="F61" i="38"/>
  <c r="D61" i="38"/>
  <c r="F73" i="38"/>
  <c r="D73" i="38"/>
  <c r="F81" i="38"/>
  <c r="D81" i="38"/>
  <c r="F5" i="37"/>
  <c r="D5" i="37"/>
  <c r="F13" i="37"/>
  <c r="D13" i="37"/>
  <c r="F25" i="37"/>
  <c r="D25" i="37"/>
  <c r="F33" i="37"/>
  <c r="D33" i="37"/>
  <c r="F37" i="37"/>
  <c r="D37" i="37"/>
  <c r="F45" i="37"/>
  <c r="D45" i="37"/>
  <c r="F53" i="37"/>
  <c r="D53" i="37"/>
  <c r="F65" i="37"/>
  <c r="D65" i="37"/>
  <c r="F69" i="37"/>
  <c r="D69" i="37"/>
  <c r="F77" i="37"/>
  <c r="D77" i="37"/>
  <c r="F9" i="36"/>
  <c r="D9" i="36"/>
  <c r="F17" i="36"/>
  <c r="D17" i="36"/>
  <c r="F21" i="36"/>
  <c r="D21" i="36"/>
  <c r="F29" i="36"/>
  <c r="D29" i="36"/>
  <c r="F37" i="36"/>
  <c r="D37" i="36"/>
  <c r="F45" i="36"/>
  <c r="D45" i="36"/>
  <c r="F53" i="36"/>
  <c r="D53" i="36"/>
  <c r="F61" i="36"/>
  <c r="D61" i="36"/>
  <c r="F69" i="36"/>
  <c r="D69" i="36"/>
  <c r="D81" i="36"/>
  <c r="F81" i="36"/>
  <c r="T5" i="36"/>
  <c r="V5" i="36"/>
  <c r="V13" i="36"/>
  <c r="T13" i="36"/>
  <c r="V21" i="36"/>
  <c r="T21" i="36"/>
  <c r="V29" i="36"/>
  <c r="T29" i="36"/>
  <c r="V37" i="36"/>
  <c r="T37" i="36"/>
  <c r="V45" i="36"/>
  <c r="T45" i="36"/>
  <c r="V53" i="36"/>
  <c r="T53" i="36"/>
  <c r="V61" i="36"/>
  <c r="T61" i="36"/>
  <c r="V69" i="36"/>
  <c r="T69" i="36"/>
  <c r="V77" i="36"/>
  <c r="T77" i="36"/>
  <c r="F5" i="39"/>
  <c r="D5" i="39"/>
  <c r="F13" i="39"/>
  <c r="D13" i="39"/>
  <c r="F21" i="39"/>
  <c r="D21" i="39"/>
  <c r="F29" i="39"/>
  <c r="D29" i="39"/>
  <c r="F37" i="39"/>
  <c r="D37" i="39"/>
  <c r="F45" i="39"/>
  <c r="D45" i="39"/>
  <c r="F53" i="39"/>
  <c r="D53" i="39"/>
  <c r="F61" i="39"/>
  <c r="D61" i="39"/>
  <c r="F69" i="39"/>
  <c r="D69" i="39"/>
  <c r="D81" i="39"/>
  <c r="F81" i="39"/>
  <c r="S7" i="39"/>
  <c r="S19" i="39"/>
  <c r="S71" i="39"/>
  <c r="F6" i="38"/>
  <c r="D6" i="38"/>
  <c r="D18" i="38"/>
  <c r="F18" i="38"/>
  <c r="F22" i="38"/>
  <c r="D22" i="38"/>
  <c r="D30" i="38"/>
  <c r="F30" i="38"/>
  <c r="F38" i="38"/>
  <c r="D38" i="38"/>
  <c r="D46" i="38"/>
  <c r="F46" i="38"/>
  <c r="F54" i="38"/>
  <c r="D54" i="38"/>
  <c r="D62" i="38"/>
  <c r="F62" i="38"/>
  <c r="F70" i="38"/>
  <c r="D70" i="38"/>
  <c r="D78" i="38"/>
  <c r="F78" i="38"/>
  <c r="F6" i="37"/>
  <c r="D6" i="37"/>
  <c r="D14" i="37"/>
  <c r="F14" i="37"/>
  <c r="F22" i="37"/>
  <c r="D22" i="37"/>
  <c r="D30" i="37"/>
  <c r="F30" i="37"/>
  <c r="D42" i="37"/>
  <c r="F42" i="37"/>
  <c r="D46" i="37"/>
  <c r="F46" i="37"/>
  <c r="F54" i="37"/>
  <c r="D54" i="37"/>
  <c r="D62" i="37"/>
  <c r="F62" i="37"/>
  <c r="D70" i="37"/>
  <c r="F70" i="37"/>
  <c r="F78" i="37"/>
  <c r="D78" i="37"/>
  <c r="F6" i="36"/>
  <c r="D6" i="36"/>
  <c r="F14" i="36"/>
  <c r="D14" i="36"/>
  <c r="D26" i="36"/>
  <c r="F26" i="36"/>
  <c r="D34" i="36"/>
  <c r="F34" i="36"/>
  <c r="D42" i="36"/>
  <c r="F42" i="36"/>
  <c r="D50" i="36"/>
  <c r="F50" i="36"/>
  <c r="D58" i="36"/>
  <c r="F58" i="36"/>
  <c r="D66" i="36"/>
  <c r="F66" i="36"/>
  <c r="D74" i="36"/>
  <c r="F74" i="36"/>
  <c r="D82" i="36"/>
  <c r="F82" i="36"/>
  <c r="V10" i="36"/>
  <c r="T10" i="36"/>
  <c r="V18" i="36"/>
  <c r="T18" i="36"/>
  <c r="V26" i="36"/>
  <c r="T26" i="36"/>
  <c r="V34" i="36"/>
  <c r="T34" i="36"/>
  <c r="V42" i="36"/>
  <c r="T42" i="36"/>
  <c r="V50" i="36"/>
  <c r="T50" i="36"/>
  <c r="V58" i="36"/>
  <c r="T58" i="36"/>
  <c r="V66" i="36"/>
  <c r="T66" i="36"/>
  <c r="T70" i="36"/>
  <c r="V70" i="36"/>
  <c r="V74" i="36"/>
  <c r="T74" i="36"/>
  <c r="V82" i="36"/>
  <c r="T82" i="36"/>
  <c r="D6" i="39"/>
  <c r="F6" i="39"/>
  <c r="D10" i="39"/>
  <c r="F10" i="39"/>
  <c r="D14" i="39"/>
  <c r="F14" i="39"/>
  <c r="D18" i="39"/>
  <c r="F18" i="39"/>
  <c r="D22" i="39"/>
  <c r="F22" i="39"/>
  <c r="D26" i="39"/>
  <c r="F26" i="39"/>
  <c r="D30" i="39"/>
  <c r="F30" i="39"/>
  <c r="D34" i="39"/>
  <c r="F34" i="39"/>
  <c r="D38" i="39"/>
  <c r="F38" i="39"/>
  <c r="D42" i="39"/>
  <c r="F42" i="39"/>
  <c r="D46" i="39"/>
  <c r="F46" i="39"/>
  <c r="D50" i="39"/>
  <c r="F50" i="39"/>
  <c r="D54" i="39"/>
  <c r="F54" i="39"/>
  <c r="F58" i="39"/>
  <c r="D58" i="39"/>
  <c r="F62" i="39"/>
  <c r="D62" i="39"/>
  <c r="D66" i="39"/>
  <c r="F66" i="39"/>
  <c r="D70" i="39"/>
  <c r="F70" i="39"/>
  <c r="F74" i="39"/>
  <c r="D74" i="39"/>
  <c r="F78" i="39"/>
  <c r="D78" i="39"/>
  <c r="D82" i="39"/>
  <c r="F82" i="39"/>
  <c r="S39" i="39"/>
  <c r="S51" i="39"/>
  <c r="S22" i="38"/>
  <c r="S70" i="38"/>
  <c r="D7" i="38"/>
  <c r="F7" i="38"/>
  <c r="F11" i="38"/>
  <c r="D11" i="38"/>
  <c r="D15" i="38"/>
  <c r="F15" i="38"/>
  <c r="D19" i="38"/>
  <c r="F19" i="38"/>
  <c r="D23" i="38"/>
  <c r="F23" i="38"/>
  <c r="F27" i="38"/>
  <c r="D27" i="38"/>
  <c r="D31" i="38"/>
  <c r="F31" i="38"/>
  <c r="D35" i="38"/>
  <c r="F35" i="38"/>
  <c r="D39" i="38"/>
  <c r="F39" i="38"/>
  <c r="F43" i="38"/>
  <c r="D43" i="38"/>
  <c r="D47" i="38"/>
  <c r="F47" i="38"/>
  <c r="D51" i="38"/>
  <c r="F51" i="38"/>
  <c r="D55" i="38"/>
  <c r="F55" i="38"/>
  <c r="F59" i="38"/>
  <c r="D59" i="38"/>
  <c r="D63" i="38"/>
  <c r="F63" i="38"/>
  <c r="D67" i="38"/>
  <c r="F67" i="38"/>
  <c r="D71" i="38"/>
  <c r="F71" i="38"/>
  <c r="F75" i="38"/>
  <c r="D75" i="38"/>
  <c r="D79" i="38"/>
  <c r="F79" i="38"/>
  <c r="D83" i="38"/>
  <c r="F83" i="38"/>
  <c r="F7" i="37"/>
  <c r="D7" i="37"/>
  <c r="D11" i="37"/>
  <c r="F11" i="37"/>
  <c r="D15" i="37"/>
  <c r="F15" i="37"/>
  <c r="D19" i="37"/>
  <c r="F19" i="37"/>
  <c r="F23" i="37"/>
  <c r="D23" i="37"/>
  <c r="D27" i="37"/>
  <c r="F27" i="37"/>
  <c r="D31" i="37"/>
  <c r="F31" i="37"/>
  <c r="D35" i="37"/>
  <c r="F35" i="37"/>
  <c r="F39" i="37"/>
  <c r="D39" i="37"/>
  <c r="D43" i="37"/>
  <c r="F43" i="37"/>
  <c r="D47" i="37"/>
  <c r="F47" i="37"/>
  <c r="D51" i="37"/>
  <c r="F51" i="37"/>
  <c r="F55" i="37"/>
  <c r="D55" i="37"/>
  <c r="D59" i="37"/>
  <c r="F59" i="37"/>
  <c r="D63" i="37"/>
  <c r="F63" i="37"/>
  <c r="F67" i="37"/>
  <c r="D67" i="37"/>
  <c r="F71" i="37"/>
  <c r="D71" i="37"/>
  <c r="F75" i="37"/>
  <c r="D75" i="37"/>
  <c r="F79" i="37"/>
  <c r="D79" i="37"/>
  <c r="F83" i="37"/>
  <c r="D83" i="37"/>
  <c r="F7" i="36"/>
  <c r="D7" i="36"/>
  <c r="F11" i="36"/>
  <c r="D11" i="36"/>
  <c r="F15" i="36"/>
  <c r="D15" i="36"/>
  <c r="F19" i="36"/>
  <c r="D19" i="36"/>
  <c r="F23" i="36"/>
  <c r="D23" i="36"/>
  <c r="F27" i="36"/>
  <c r="D27" i="36"/>
  <c r="F31" i="36"/>
  <c r="D31" i="36"/>
  <c r="F35" i="36"/>
  <c r="D35" i="36"/>
  <c r="F39" i="36"/>
  <c r="D39" i="36"/>
  <c r="F43" i="36"/>
  <c r="D43" i="36"/>
  <c r="F47" i="36"/>
  <c r="D47" i="36"/>
  <c r="F51" i="36"/>
  <c r="D51" i="36"/>
  <c r="F55" i="36"/>
  <c r="D55" i="36"/>
  <c r="F59" i="36"/>
  <c r="D59" i="36"/>
  <c r="F63" i="36"/>
  <c r="D63" i="36"/>
  <c r="F67" i="36"/>
  <c r="D67" i="36"/>
  <c r="D71" i="36"/>
  <c r="F71" i="36"/>
  <c r="D75" i="36"/>
  <c r="F75" i="36"/>
  <c r="D79" i="36"/>
  <c r="F79" i="36"/>
  <c r="D83" i="36"/>
  <c r="F83" i="36"/>
  <c r="V7" i="36"/>
  <c r="T7" i="36"/>
  <c r="V11" i="36"/>
  <c r="T11" i="36"/>
  <c r="V15" i="36"/>
  <c r="T15" i="36"/>
  <c r="V19" i="36"/>
  <c r="T19" i="36"/>
  <c r="V23" i="36"/>
  <c r="T23" i="36"/>
  <c r="V27" i="36"/>
  <c r="T27" i="36"/>
  <c r="V31" i="36"/>
  <c r="T31" i="36"/>
  <c r="V35" i="36"/>
  <c r="T35" i="36"/>
  <c r="V39" i="36"/>
  <c r="T39" i="36"/>
  <c r="V43" i="36"/>
  <c r="T43" i="36"/>
  <c r="V47" i="36"/>
  <c r="T47" i="36"/>
  <c r="V51" i="36"/>
  <c r="T51" i="36"/>
  <c r="V55" i="36"/>
  <c r="T55" i="36"/>
  <c r="V59" i="36"/>
  <c r="T59" i="36"/>
  <c r="V63" i="36"/>
  <c r="T63" i="36"/>
  <c r="V67" i="36"/>
  <c r="T67" i="36"/>
  <c r="V71" i="36"/>
  <c r="T71" i="36"/>
  <c r="V75" i="36"/>
  <c r="T75" i="36"/>
  <c r="V79" i="36"/>
  <c r="T79" i="36"/>
  <c r="V83" i="36"/>
  <c r="T83" i="36"/>
  <c r="F8" i="39"/>
  <c r="D8" i="39"/>
  <c r="F20" i="39"/>
  <c r="D20" i="39"/>
  <c r="F28" i="39"/>
  <c r="D28" i="39"/>
  <c r="F36" i="39"/>
  <c r="D36" i="39"/>
  <c r="F44" i="39"/>
  <c r="D44" i="39"/>
  <c r="F48" i="39"/>
  <c r="D48" i="39"/>
  <c r="F56" i="39"/>
  <c r="D56" i="39"/>
  <c r="F64" i="39"/>
  <c r="D64" i="39"/>
  <c r="D72" i="39"/>
  <c r="F72" i="39"/>
  <c r="F80" i="39"/>
  <c r="D80" i="39"/>
  <c r="F5" i="38"/>
  <c r="D5" i="38"/>
  <c r="D13" i="38"/>
  <c r="F13" i="38"/>
  <c r="F21" i="38"/>
  <c r="D21" i="38"/>
  <c r="F29" i="38"/>
  <c r="D29" i="38"/>
  <c r="F41" i="38"/>
  <c r="D41" i="38"/>
  <c r="F49" i="38"/>
  <c r="D49" i="38"/>
  <c r="D57" i="38"/>
  <c r="F57" i="38"/>
  <c r="F65" i="38"/>
  <c r="D65" i="38"/>
  <c r="F69" i="38"/>
  <c r="D69" i="38"/>
  <c r="D77" i="38"/>
  <c r="F77" i="38"/>
  <c r="F9" i="37"/>
  <c r="D9" i="37"/>
  <c r="F17" i="37"/>
  <c r="D17" i="37"/>
  <c r="F21" i="37"/>
  <c r="D21" i="37"/>
  <c r="F29" i="37"/>
  <c r="D29" i="37"/>
  <c r="F41" i="37"/>
  <c r="D41" i="37"/>
  <c r="F49" i="37"/>
  <c r="D49" i="37"/>
  <c r="F57" i="37"/>
  <c r="D57" i="37"/>
  <c r="F61" i="37"/>
  <c r="D61" i="37"/>
  <c r="F73" i="37"/>
  <c r="D73" i="37"/>
  <c r="F81" i="37"/>
  <c r="D81" i="37"/>
  <c r="F5" i="36"/>
  <c r="D5" i="36"/>
  <c r="F13" i="36"/>
  <c r="D13" i="36"/>
  <c r="D25" i="36"/>
  <c r="F25" i="36"/>
  <c r="D33" i="36"/>
  <c r="F33" i="36"/>
  <c r="F41" i="36"/>
  <c r="D41" i="36"/>
  <c r="F49" i="36"/>
  <c r="D49" i="36"/>
  <c r="D57" i="36"/>
  <c r="F57" i="36"/>
  <c r="D65" i="36"/>
  <c r="F65" i="36"/>
  <c r="D73" i="36"/>
  <c r="F73" i="36"/>
  <c r="F77" i="36"/>
  <c r="D77" i="36"/>
  <c r="V9" i="36"/>
  <c r="T9" i="36"/>
  <c r="V17" i="36"/>
  <c r="T17" i="36"/>
  <c r="V25" i="36"/>
  <c r="T25" i="36"/>
  <c r="V33" i="36"/>
  <c r="T33" i="36"/>
  <c r="V41" i="36"/>
  <c r="T41" i="36"/>
  <c r="V49" i="36"/>
  <c r="T49" i="36"/>
  <c r="V57" i="36"/>
  <c r="T57" i="36"/>
  <c r="V65" i="36"/>
  <c r="T65" i="36"/>
  <c r="V73" i="36"/>
  <c r="T73" i="36"/>
  <c r="V81" i="36"/>
  <c r="T81" i="36"/>
  <c r="F9" i="39"/>
  <c r="D9" i="39"/>
  <c r="F17" i="39"/>
  <c r="D17" i="39"/>
  <c r="F25" i="39"/>
  <c r="D25" i="39"/>
  <c r="F33" i="39"/>
  <c r="D33" i="39"/>
  <c r="F41" i="39"/>
  <c r="D41" i="39"/>
  <c r="F49" i="39"/>
  <c r="D49" i="39"/>
  <c r="F57" i="39"/>
  <c r="D57" i="39"/>
  <c r="D65" i="39"/>
  <c r="F65" i="39"/>
  <c r="F73" i="39"/>
  <c r="D73" i="39"/>
  <c r="F77" i="39"/>
  <c r="D77" i="39"/>
  <c r="S47" i="39"/>
  <c r="S83" i="39"/>
  <c r="F10" i="38"/>
  <c r="D10" i="38"/>
  <c r="D14" i="38"/>
  <c r="F14" i="38"/>
  <c r="F26" i="38"/>
  <c r="D26" i="38"/>
  <c r="D34" i="38"/>
  <c r="F34" i="38"/>
  <c r="F42" i="38"/>
  <c r="D42" i="38"/>
  <c r="D50" i="38"/>
  <c r="F50" i="38"/>
  <c r="F58" i="38"/>
  <c r="D58" i="38"/>
  <c r="D66" i="38"/>
  <c r="F66" i="38"/>
  <c r="F74" i="38"/>
  <c r="D74" i="38"/>
  <c r="D82" i="38"/>
  <c r="F82" i="38"/>
  <c r="D10" i="37"/>
  <c r="F10" i="37"/>
  <c r="F18" i="37"/>
  <c r="D18" i="37"/>
  <c r="D26" i="37"/>
  <c r="F26" i="37"/>
  <c r="F34" i="37"/>
  <c r="D34" i="37"/>
  <c r="F38" i="37"/>
  <c r="D38" i="37"/>
  <c r="F50" i="37"/>
  <c r="D50" i="37"/>
  <c r="D58" i="37"/>
  <c r="F58" i="37"/>
  <c r="F66" i="37"/>
  <c r="D66" i="37"/>
  <c r="F74" i="37"/>
  <c r="D74" i="37"/>
  <c r="F82" i="37"/>
  <c r="D82" i="37"/>
  <c r="D10" i="36"/>
  <c r="F10" i="36"/>
  <c r="D18" i="36"/>
  <c r="F18" i="36"/>
  <c r="F22" i="36"/>
  <c r="D22" i="36"/>
  <c r="F30" i="36"/>
  <c r="D30" i="36"/>
  <c r="F38" i="36"/>
  <c r="D38" i="36"/>
  <c r="F46" i="36"/>
  <c r="D46" i="36"/>
  <c r="F54" i="36"/>
  <c r="D54" i="36"/>
  <c r="F62" i="36"/>
  <c r="D62" i="36"/>
  <c r="D70" i="36"/>
  <c r="F70" i="36"/>
  <c r="D78" i="36"/>
  <c r="F78" i="36"/>
  <c r="T6" i="36"/>
  <c r="V6" i="36"/>
  <c r="V14" i="36"/>
  <c r="T14" i="36"/>
  <c r="T22" i="36"/>
  <c r="V22" i="36"/>
  <c r="V30" i="36"/>
  <c r="T30" i="36"/>
  <c r="T38" i="36"/>
  <c r="V38" i="36"/>
  <c r="V46" i="36"/>
  <c r="T46" i="36"/>
  <c r="T54" i="36"/>
  <c r="V54" i="36"/>
  <c r="V62" i="36"/>
  <c r="T62" i="36"/>
  <c r="V78" i="36"/>
  <c r="T78" i="36"/>
  <c r="D7" i="39"/>
  <c r="F7" i="39"/>
  <c r="D11" i="39"/>
  <c r="F11" i="39"/>
  <c r="D15" i="39"/>
  <c r="F15" i="39"/>
  <c r="D19" i="39"/>
  <c r="F19" i="39"/>
  <c r="D23" i="39"/>
  <c r="F23" i="39"/>
  <c r="D27" i="39"/>
  <c r="F27" i="39"/>
  <c r="D31" i="39"/>
  <c r="F31" i="39"/>
  <c r="D35" i="39"/>
  <c r="F35" i="39"/>
  <c r="D39" i="39"/>
  <c r="F39" i="39"/>
  <c r="D43" i="39"/>
  <c r="F43" i="39"/>
  <c r="D47" i="39"/>
  <c r="F47" i="39"/>
  <c r="D51" i="39"/>
  <c r="F51" i="39"/>
  <c r="F55" i="39"/>
  <c r="D55" i="39"/>
  <c r="F59" i="39"/>
  <c r="D59" i="39"/>
  <c r="F63" i="39"/>
  <c r="D63" i="39"/>
  <c r="F67" i="39"/>
  <c r="D67" i="39"/>
  <c r="F71" i="39"/>
  <c r="D71" i="39"/>
  <c r="F75" i="39"/>
  <c r="D75" i="39"/>
  <c r="F79" i="39"/>
  <c r="D79" i="39"/>
  <c r="F83" i="39"/>
  <c r="D83" i="39"/>
  <c r="S12" i="39"/>
  <c r="S23" i="39"/>
  <c r="S40" i="39"/>
  <c r="S76" i="39"/>
  <c r="S38" i="38"/>
  <c r="S57" i="38"/>
  <c r="S78" i="38"/>
  <c r="S14" i="37"/>
  <c r="S26" i="37"/>
  <c r="S46" i="37"/>
  <c r="S58" i="37"/>
  <c r="S78" i="37"/>
  <c r="F8" i="38"/>
  <c r="D8" i="38"/>
  <c r="F12" i="38"/>
  <c r="D12" i="38"/>
  <c r="F16" i="38"/>
  <c r="D16" i="38"/>
  <c r="F20" i="38"/>
  <c r="D20" i="38"/>
  <c r="F24" i="38"/>
  <c r="D24" i="38"/>
  <c r="F28" i="38"/>
  <c r="D28" i="38"/>
  <c r="F32" i="38"/>
  <c r="D32" i="38"/>
  <c r="F36" i="38"/>
  <c r="D36" i="38"/>
  <c r="F40" i="38"/>
  <c r="D40" i="38"/>
  <c r="F44" i="38"/>
  <c r="D44" i="38"/>
  <c r="F48" i="38"/>
  <c r="D48" i="38"/>
  <c r="F52" i="38"/>
  <c r="D52" i="38"/>
  <c r="F56" i="38"/>
  <c r="D56" i="38"/>
  <c r="F60" i="38"/>
  <c r="D60" i="38"/>
  <c r="F64" i="38"/>
  <c r="D64" i="38"/>
  <c r="F68" i="38"/>
  <c r="D68" i="38"/>
  <c r="F72" i="38"/>
  <c r="D72" i="38"/>
  <c r="F76" i="38"/>
  <c r="D76" i="38"/>
  <c r="F80" i="38"/>
  <c r="D80" i="38"/>
  <c r="F84" i="38"/>
  <c r="D84" i="38"/>
  <c r="D8" i="37"/>
  <c r="F8" i="37"/>
  <c r="F12" i="37"/>
  <c r="D12" i="37"/>
  <c r="F16" i="37"/>
  <c r="D16" i="37"/>
  <c r="F20" i="37"/>
  <c r="D20" i="37"/>
  <c r="F24" i="37"/>
  <c r="D24" i="37"/>
  <c r="F28" i="37"/>
  <c r="D28" i="37"/>
  <c r="F32" i="37"/>
  <c r="D32" i="37"/>
  <c r="F36" i="37"/>
  <c r="D36" i="37"/>
  <c r="D40" i="37"/>
  <c r="F40" i="37"/>
  <c r="F44" i="37"/>
  <c r="D44" i="37"/>
  <c r="F48" i="37"/>
  <c r="D48" i="37"/>
  <c r="F52" i="37"/>
  <c r="D52" i="37"/>
  <c r="F56" i="37"/>
  <c r="D56" i="37"/>
  <c r="F60" i="37"/>
  <c r="D60" i="37"/>
  <c r="F64" i="37"/>
  <c r="D64" i="37"/>
  <c r="F68" i="37"/>
  <c r="D68" i="37"/>
  <c r="F72" i="37"/>
  <c r="D72" i="37"/>
  <c r="F76" i="37"/>
  <c r="D76" i="37"/>
  <c r="F80" i="37"/>
  <c r="D80" i="37"/>
  <c r="F84" i="37"/>
  <c r="D84" i="37"/>
  <c r="F8" i="36"/>
  <c r="D8" i="36"/>
  <c r="F12" i="36"/>
  <c r="D12" i="36"/>
  <c r="F16" i="36"/>
  <c r="D16" i="36"/>
  <c r="F20" i="36"/>
  <c r="D20" i="36"/>
  <c r="F24" i="36"/>
  <c r="D24" i="36"/>
  <c r="F28" i="36"/>
  <c r="D28" i="36"/>
  <c r="F32" i="36"/>
  <c r="D32" i="36"/>
  <c r="F36" i="36"/>
  <c r="D36" i="36"/>
  <c r="F40" i="36"/>
  <c r="D40" i="36"/>
  <c r="F44" i="36"/>
  <c r="D44" i="36"/>
  <c r="F48" i="36"/>
  <c r="D48" i="36"/>
  <c r="F52" i="36"/>
  <c r="D52" i="36"/>
  <c r="F56" i="36"/>
  <c r="D56" i="36"/>
  <c r="F60" i="36"/>
  <c r="D60" i="36"/>
  <c r="F64" i="36"/>
  <c r="D64" i="36"/>
  <c r="F68" i="36"/>
  <c r="D68" i="36"/>
  <c r="F72" i="36"/>
  <c r="D72" i="36"/>
  <c r="F76" i="36"/>
  <c r="D76" i="36"/>
  <c r="F80" i="36"/>
  <c r="D80" i="36"/>
  <c r="F84" i="36"/>
  <c r="D84" i="36"/>
  <c r="V8" i="36"/>
  <c r="T8" i="36"/>
  <c r="V12" i="36"/>
  <c r="T12" i="36"/>
  <c r="V16" i="36"/>
  <c r="T16" i="36"/>
  <c r="V20" i="36"/>
  <c r="T20" i="36"/>
  <c r="V24" i="36"/>
  <c r="T24" i="36"/>
  <c r="V28" i="36"/>
  <c r="T28" i="36"/>
  <c r="V32" i="36"/>
  <c r="T32" i="36"/>
  <c r="V36" i="36"/>
  <c r="T36" i="36"/>
  <c r="V40" i="36"/>
  <c r="T40" i="36"/>
  <c r="V44" i="36"/>
  <c r="T44" i="36"/>
  <c r="V48" i="36"/>
  <c r="T48" i="36"/>
  <c r="V52" i="36"/>
  <c r="T52" i="36"/>
  <c r="V56" i="36"/>
  <c r="T56" i="36"/>
  <c r="V60" i="36"/>
  <c r="T60" i="36"/>
  <c r="V64" i="36"/>
  <c r="T64" i="36"/>
  <c r="V68" i="36"/>
  <c r="T68" i="36"/>
  <c r="V72" i="36"/>
  <c r="T72" i="36"/>
  <c r="V76" i="36"/>
  <c r="T76" i="36"/>
  <c r="V80" i="36"/>
  <c r="T80" i="36"/>
  <c r="V84" i="36"/>
  <c r="T84" i="36"/>
  <c r="N18" i="39"/>
  <c r="J18" i="39"/>
  <c r="M18" i="39"/>
  <c r="I18" i="39"/>
  <c r="L18" i="39"/>
  <c r="K18" i="39"/>
  <c r="G18" i="39"/>
  <c r="O18" i="39"/>
  <c r="E18" i="39"/>
  <c r="H18" i="39"/>
  <c r="K15" i="39"/>
  <c r="M15" i="39"/>
  <c r="I15" i="39"/>
  <c r="N15" i="39"/>
  <c r="L15" i="39"/>
  <c r="J15" i="39"/>
  <c r="O15" i="39"/>
  <c r="E15" i="39"/>
  <c r="H15" i="39"/>
  <c r="G15" i="39"/>
  <c r="L27" i="39"/>
  <c r="K27" i="39"/>
  <c r="N27" i="39"/>
  <c r="J27" i="39"/>
  <c r="M27" i="39"/>
  <c r="I27" i="39"/>
  <c r="O27" i="39"/>
  <c r="E27" i="39"/>
  <c r="H27" i="39"/>
  <c r="G27" i="39"/>
  <c r="K8" i="39"/>
  <c r="N8" i="39"/>
  <c r="J8" i="39"/>
  <c r="M8" i="39"/>
  <c r="I8" i="39"/>
  <c r="L8" i="39"/>
  <c r="O8" i="39"/>
  <c r="E8" i="39"/>
  <c r="H8" i="39"/>
  <c r="G8" i="39"/>
  <c r="M12" i="39"/>
  <c r="K12" i="39"/>
  <c r="J12" i="39"/>
  <c r="N12" i="39"/>
  <c r="I12" i="39"/>
  <c r="L12" i="39"/>
  <c r="O12" i="39"/>
  <c r="E12" i="39"/>
  <c r="H12" i="39"/>
  <c r="G12" i="39"/>
  <c r="M16" i="39"/>
  <c r="I16" i="39"/>
  <c r="K16" i="39"/>
  <c r="J16" i="39"/>
  <c r="N16" i="39"/>
  <c r="L16" i="39"/>
  <c r="O16" i="39"/>
  <c r="E16" i="39"/>
  <c r="H16" i="39"/>
  <c r="G16" i="39"/>
  <c r="N20" i="39"/>
  <c r="J20" i="39"/>
  <c r="M20" i="39"/>
  <c r="I20" i="39"/>
  <c r="L20" i="39"/>
  <c r="K20" i="39"/>
  <c r="O20" i="39"/>
  <c r="E20" i="39"/>
  <c r="H20" i="39"/>
  <c r="G20" i="39"/>
  <c r="N24" i="39"/>
  <c r="J24" i="39"/>
  <c r="M24" i="39"/>
  <c r="I24" i="39"/>
  <c r="L24" i="39"/>
  <c r="K24" i="39"/>
  <c r="O24" i="39"/>
  <c r="E24" i="39"/>
  <c r="H24" i="39"/>
  <c r="G24" i="39"/>
  <c r="N28" i="39"/>
  <c r="J28" i="39"/>
  <c r="M28" i="39"/>
  <c r="I28" i="39"/>
  <c r="L28" i="39"/>
  <c r="K28" i="39"/>
  <c r="O28" i="39"/>
  <c r="E28" i="39"/>
  <c r="H28" i="39"/>
  <c r="G28" i="39"/>
  <c r="N32" i="39"/>
  <c r="J32" i="39"/>
  <c r="M32" i="39"/>
  <c r="I32" i="39"/>
  <c r="L32" i="39"/>
  <c r="K32" i="39"/>
  <c r="O32" i="39"/>
  <c r="E32" i="39"/>
  <c r="H32" i="39"/>
  <c r="G32" i="39"/>
  <c r="N36" i="39"/>
  <c r="J36" i="39"/>
  <c r="M36" i="39"/>
  <c r="I36" i="39"/>
  <c r="L36" i="39"/>
  <c r="K36" i="39"/>
  <c r="O36" i="39"/>
  <c r="E36" i="39"/>
  <c r="H36" i="39"/>
  <c r="G36" i="39"/>
  <c r="N40" i="39"/>
  <c r="J40" i="39"/>
  <c r="M40" i="39"/>
  <c r="I40" i="39"/>
  <c r="L40" i="39"/>
  <c r="K40" i="39"/>
  <c r="O40" i="39"/>
  <c r="E40" i="39"/>
  <c r="H40" i="39"/>
  <c r="G40" i="39"/>
  <c r="N44" i="39"/>
  <c r="J44" i="39"/>
  <c r="M44" i="39"/>
  <c r="I44" i="39"/>
  <c r="L44" i="39"/>
  <c r="K44" i="39"/>
  <c r="O44" i="39"/>
  <c r="E44" i="39"/>
  <c r="H44" i="39"/>
  <c r="G44" i="39"/>
  <c r="N48" i="39"/>
  <c r="J48" i="39"/>
  <c r="M48" i="39"/>
  <c r="I48" i="39"/>
  <c r="L48" i="39"/>
  <c r="K48" i="39"/>
  <c r="O48" i="39"/>
  <c r="E48" i="39"/>
  <c r="H48" i="39"/>
  <c r="G48" i="39"/>
  <c r="N52" i="39"/>
  <c r="J52" i="39"/>
  <c r="M52" i="39"/>
  <c r="I52" i="39"/>
  <c r="L52" i="39"/>
  <c r="K52" i="39"/>
  <c r="O52" i="39"/>
  <c r="E52" i="39"/>
  <c r="H52" i="39"/>
  <c r="G52" i="39"/>
  <c r="N56" i="39"/>
  <c r="J56" i="39"/>
  <c r="M56" i="39"/>
  <c r="I56" i="39"/>
  <c r="L56" i="39"/>
  <c r="K56" i="39"/>
  <c r="O56" i="39"/>
  <c r="E56" i="39"/>
  <c r="H56" i="39"/>
  <c r="G56" i="39"/>
  <c r="N60" i="39"/>
  <c r="J60" i="39"/>
  <c r="M60" i="39"/>
  <c r="I60" i="39"/>
  <c r="L60" i="39"/>
  <c r="K60" i="39"/>
  <c r="O60" i="39"/>
  <c r="E60" i="39"/>
  <c r="H60" i="39"/>
  <c r="G60" i="39"/>
  <c r="M64" i="39"/>
  <c r="I64" i="39"/>
  <c r="K64" i="39"/>
  <c r="N64" i="39"/>
  <c r="L64" i="39"/>
  <c r="J64" i="39"/>
  <c r="O64" i="39"/>
  <c r="E64" i="39"/>
  <c r="H64" i="39"/>
  <c r="G64" i="39"/>
  <c r="M68" i="39"/>
  <c r="I68" i="39"/>
  <c r="K68" i="39"/>
  <c r="N68" i="39"/>
  <c r="L68" i="39"/>
  <c r="J68" i="39"/>
  <c r="O68" i="39"/>
  <c r="E68" i="39"/>
  <c r="H68" i="39"/>
  <c r="G68" i="39"/>
  <c r="M72" i="39"/>
  <c r="I72" i="39"/>
  <c r="K72" i="39"/>
  <c r="N72" i="39"/>
  <c r="L72" i="39"/>
  <c r="J72" i="39"/>
  <c r="O72" i="39"/>
  <c r="E72" i="39"/>
  <c r="H72" i="39"/>
  <c r="G72" i="39"/>
  <c r="M76" i="39"/>
  <c r="I76" i="39"/>
  <c r="K76" i="39"/>
  <c r="N76" i="39"/>
  <c r="L76" i="39"/>
  <c r="J76" i="39"/>
  <c r="O76" i="39"/>
  <c r="E76" i="39"/>
  <c r="H76" i="39"/>
  <c r="G76" i="39"/>
  <c r="M80" i="39"/>
  <c r="I80" i="39"/>
  <c r="K80" i="39"/>
  <c r="N80" i="39"/>
  <c r="L80" i="39"/>
  <c r="J80" i="39"/>
  <c r="O80" i="39"/>
  <c r="E80" i="39"/>
  <c r="H80" i="39"/>
  <c r="G80" i="39"/>
  <c r="M84" i="39"/>
  <c r="I84" i="39"/>
  <c r="K84" i="39"/>
  <c r="N84" i="39"/>
  <c r="L84" i="39"/>
  <c r="J84" i="39"/>
  <c r="O84" i="39"/>
  <c r="E84" i="39"/>
  <c r="H84" i="39"/>
  <c r="G84" i="39"/>
  <c r="AD7" i="39"/>
  <c r="Z7" i="39"/>
  <c r="AC7" i="39"/>
  <c r="AB7" i="39"/>
  <c r="AE7" i="39"/>
  <c r="U7" i="39"/>
  <c r="AA7" i="39"/>
  <c r="X7" i="39"/>
  <c r="W7" i="39"/>
  <c r="Y7" i="39"/>
  <c r="AD11" i="39"/>
  <c r="Z11" i="39"/>
  <c r="AA11" i="39"/>
  <c r="Y11" i="39"/>
  <c r="AE11" i="39"/>
  <c r="U11" i="39"/>
  <c r="AC11" i="39"/>
  <c r="X11" i="39"/>
  <c r="W11" i="39"/>
  <c r="AB11" i="39"/>
  <c r="AD15" i="39"/>
  <c r="Z15" i="39"/>
  <c r="AC15" i="39"/>
  <c r="AB15" i="39"/>
  <c r="AE15" i="39"/>
  <c r="U15" i="39"/>
  <c r="AA15" i="39"/>
  <c r="X15" i="39"/>
  <c r="W15" i="39"/>
  <c r="Y15" i="39"/>
  <c r="AD19" i="39"/>
  <c r="Z19" i="39"/>
  <c r="AA19" i="39"/>
  <c r="Y19" i="39"/>
  <c r="AE19" i="39"/>
  <c r="U19" i="39"/>
  <c r="AC19" i="39"/>
  <c r="X19" i="39"/>
  <c r="AB19" i="39"/>
  <c r="W19" i="39"/>
  <c r="AD23" i="39"/>
  <c r="Z23" i="39"/>
  <c r="AC23" i="39"/>
  <c r="AB23" i="39"/>
  <c r="AE23" i="39"/>
  <c r="U23" i="39"/>
  <c r="AA23" i="39"/>
  <c r="X23" i="39"/>
  <c r="Y23" i="39"/>
  <c r="W23" i="39"/>
  <c r="AD27" i="39"/>
  <c r="Z27" i="39"/>
  <c r="AA27" i="39"/>
  <c r="Y27" i="39"/>
  <c r="AE27" i="39"/>
  <c r="U27" i="39"/>
  <c r="AC27" i="39"/>
  <c r="X27" i="39"/>
  <c r="AB27" i="39"/>
  <c r="W27" i="39"/>
  <c r="S31" i="39"/>
  <c r="AD31" i="39"/>
  <c r="Z31" i="39"/>
  <c r="AC31" i="39"/>
  <c r="AB31" i="39"/>
  <c r="AE31" i="39"/>
  <c r="U31" i="39"/>
  <c r="AA31" i="39"/>
  <c r="X31" i="39"/>
  <c r="Y31" i="39"/>
  <c r="W31" i="39"/>
  <c r="AB35" i="39"/>
  <c r="AD35" i="39"/>
  <c r="Z35" i="39"/>
  <c r="AA35" i="39"/>
  <c r="Y35" i="39"/>
  <c r="AE35" i="39"/>
  <c r="U35" i="39"/>
  <c r="X35" i="39"/>
  <c r="AC35" i="39"/>
  <c r="W35" i="39"/>
  <c r="AB39" i="39"/>
  <c r="AD39" i="39"/>
  <c r="Z39" i="39"/>
  <c r="AA39" i="39"/>
  <c r="Y39" i="39"/>
  <c r="AE39" i="39"/>
  <c r="U39" i="39"/>
  <c r="X39" i="39"/>
  <c r="AC39" i="39"/>
  <c r="W39" i="39"/>
  <c r="AB43" i="39"/>
  <c r="AD43" i="39"/>
  <c r="Z43" i="39"/>
  <c r="AA43" i="39"/>
  <c r="Y43" i="39"/>
  <c r="AE43" i="39"/>
  <c r="U43" i="39"/>
  <c r="X43" i="39"/>
  <c r="W43" i="39"/>
  <c r="AC43" i="39"/>
  <c r="AB47" i="39"/>
  <c r="AD47" i="39"/>
  <c r="Z47" i="39"/>
  <c r="AA47" i="39"/>
  <c r="Y47" i="39"/>
  <c r="AE47" i="39"/>
  <c r="U47" i="39"/>
  <c r="X47" i="39"/>
  <c r="W47" i="39"/>
  <c r="AC47" i="39"/>
  <c r="AA51" i="39"/>
  <c r="AC51" i="39"/>
  <c r="Z51" i="39"/>
  <c r="AB51" i="39"/>
  <c r="Y51" i="39"/>
  <c r="AE51" i="39"/>
  <c r="U51" i="39"/>
  <c r="X51" i="39"/>
  <c r="AD51" i="39"/>
  <c r="W51" i="39"/>
  <c r="AA55" i="39"/>
  <c r="Z55" i="39"/>
  <c r="AD55" i="39"/>
  <c r="Y55" i="39"/>
  <c r="AC55" i="39"/>
  <c r="AE55" i="39"/>
  <c r="U55" i="39"/>
  <c r="AB55" i="39"/>
  <c r="X55" i="39"/>
  <c r="W55" i="39"/>
  <c r="AA59" i="39"/>
  <c r="AC59" i="39"/>
  <c r="AB59" i="39"/>
  <c r="Z59" i="39"/>
  <c r="AD59" i="39"/>
  <c r="AE59" i="39"/>
  <c r="U59" i="39"/>
  <c r="Y59" i="39"/>
  <c r="X59" i="39"/>
  <c r="W59" i="39"/>
  <c r="AA63" i="39"/>
  <c r="Z63" i="39"/>
  <c r="AD63" i="39"/>
  <c r="Y63" i="39"/>
  <c r="AC63" i="39"/>
  <c r="AB63" i="39"/>
  <c r="AE63" i="39"/>
  <c r="U63" i="39"/>
  <c r="X63" i="39"/>
  <c r="W63" i="39"/>
  <c r="AA67" i="39"/>
  <c r="AC67" i="39"/>
  <c r="AB67" i="39"/>
  <c r="Z67" i="39"/>
  <c r="AD67" i="39"/>
  <c r="Y67" i="39"/>
  <c r="AE67" i="39"/>
  <c r="U67" i="39"/>
  <c r="X67" i="39"/>
  <c r="W67" i="39"/>
  <c r="AA71" i="39"/>
  <c r="Z71" i="39"/>
  <c r="AD71" i="39"/>
  <c r="Y71" i="39"/>
  <c r="AC71" i="39"/>
  <c r="AB71" i="39"/>
  <c r="AE71" i="39"/>
  <c r="U71" i="39"/>
  <c r="X71" i="39"/>
  <c r="W71" i="39"/>
  <c r="AA75" i="39"/>
  <c r="AC75" i="39"/>
  <c r="AB75" i="39"/>
  <c r="Z75" i="39"/>
  <c r="Y75" i="39"/>
  <c r="AE75" i="39"/>
  <c r="U75" i="39"/>
  <c r="X75" i="39"/>
  <c r="AD75" i="39"/>
  <c r="W75" i="39"/>
  <c r="AA79" i="39"/>
  <c r="Z79" i="39"/>
  <c r="AD79" i="39"/>
  <c r="Y79" i="39"/>
  <c r="AC79" i="39"/>
  <c r="AE79" i="39"/>
  <c r="U79" i="39"/>
  <c r="X79" i="39"/>
  <c r="AB79" i="39"/>
  <c r="W79" i="39"/>
  <c r="AA83" i="39"/>
  <c r="AC83" i="39"/>
  <c r="AB83" i="39"/>
  <c r="Z83" i="39"/>
  <c r="AE83" i="39"/>
  <c r="U83" i="39"/>
  <c r="AD83" i="39"/>
  <c r="X83" i="39"/>
  <c r="Y83" i="39"/>
  <c r="W83" i="39"/>
  <c r="N5" i="38"/>
  <c r="J5" i="38"/>
  <c r="M5" i="38"/>
  <c r="I5" i="38"/>
  <c r="L5" i="38"/>
  <c r="K5" i="38"/>
  <c r="H5" i="38"/>
  <c r="G5" i="38"/>
  <c r="O5" i="38"/>
  <c r="E5" i="38"/>
  <c r="N9" i="38"/>
  <c r="J9" i="38"/>
  <c r="M9" i="38"/>
  <c r="I9" i="38"/>
  <c r="L9" i="38"/>
  <c r="K9" i="38"/>
  <c r="H9" i="38"/>
  <c r="G9" i="38"/>
  <c r="E9" i="38"/>
  <c r="O9" i="38"/>
  <c r="N13" i="38"/>
  <c r="J13" i="38"/>
  <c r="M13" i="38"/>
  <c r="I13" i="38"/>
  <c r="L13" i="38"/>
  <c r="K13" i="38"/>
  <c r="H13" i="38"/>
  <c r="G13" i="38"/>
  <c r="O13" i="38"/>
  <c r="E13" i="38"/>
  <c r="L17" i="38"/>
  <c r="N17" i="38"/>
  <c r="J17" i="38"/>
  <c r="M17" i="38"/>
  <c r="K17" i="38"/>
  <c r="I17" i="38"/>
  <c r="H17" i="38"/>
  <c r="G17" i="38"/>
  <c r="O17" i="38"/>
  <c r="E17" i="38"/>
  <c r="L21" i="38"/>
  <c r="N21" i="38"/>
  <c r="J21" i="38"/>
  <c r="M21" i="38"/>
  <c r="K21" i="38"/>
  <c r="I21" i="38"/>
  <c r="H21" i="38"/>
  <c r="G21" i="38"/>
  <c r="O21" i="38"/>
  <c r="E21" i="38"/>
  <c r="L25" i="38"/>
  <c r="N25" i="38"/>
  <c r="J25" i="38"/>
  <c r="M25" i="38"/>
  <c r="K25" i="38"/>
  <c r="I25" i="38"/>
  <c r="H25" i="38"/>
  <c r="G25" i="38"/>
  <c r="E25" i="38"/>
  <c r="O25" i="38"/>
  <c r="L29" i="38"/>
  <c r="N29" i="38"/>
  <c r="J29" i="38"/>
  <c r="M29" i="38"/>
  <c r="K29" i="38"/>
  <c r="I29" i="38"/>
  <c r="H29" i="38"/>
  <c r="G29" i="38"/>
  <c r="O29" i="38"/>
  <c r="E29" i="38"/>
  <c r="L33" i="38"/>
  <c r="N33" i="38"/>
  <c r="J33" i="38"/>
  <c r="M33" i="38"/>
  <c r="K33" i="38"/>
  <c r="I33" i="38"/>
  <c r="H33" i="38"/>
  <c r="G33" i="38"/>
  <c r="O33" i="38"/>
  <c r="E33" i="38"/>
  <c r="L37" i="38"/>
  <c r="N37" i="38"/>
  <c r="J37" i="38"/>
  <c r="M37" i="38"/>
  <c r="K37" i="38"/>
  <c r="I37" i="38"/>
  <c r="H37" i="38"/>
  <c r="G37" i="38"/>
  <c r="O37" i="38"/>
  <c r="E37" i="38"/>
  <c r="M41" i="38"/>
  <c r="I41" i="38"/>
  <c r="L41" i="38"/>
  <c r="K41" i="38"/>
  <c r="N41" i="38"/>
  <c r="J41" i="38"/>
  <c r="H41" i="38"/>
  <c r="G41" i="38"/>
  <c r="E41" i="38"/>
  <c r="O41" i="38"/>
  <c r="M45" i="38"/>
  <c r="I45" i="38"/>
  <c r="L45" i="38"/>
  <c r="K45" i="38"/>
  <c r="N45" i="38"/>
  <c r="J45" i="38"/>
  <c r="H45" i="38"/>
  <c r="G45" i="38"/>
  <c r="O45" i="38"/>
  <c r="E45" i="38"/>
  <c r="M49" i="38"/>
  <c r="I49" i="38"/>
  <c r="L49" i="38"/>
  <c r="K49" i="38"/>
  <c r="N49" i="38"/>
  <c r="J49" i="38"/>
  <c r="H49" i="38"/>
  <c r="G49" i="38"/>
  <c r="O49" i="38"/>
  <c r="E49" i="38"/>
  <c r="M53" i="38"/>
  <c r="I53" i="38"/>
  <c r="L53" i="38"/>
  <c r="K53" i="38"/>
  <c r="N53" i="38"/>
  <c r="J53" i="38"/>
  <c r="H53" i="38"/>
  <c r="G53" i="38"/>
  <c r="O53" i="38"/>
  <c r="E53" i="38"/>
  <c r="M57" i="38"/>
  <c r="I57" i="38"/>
  <c r="L57" i="38"/>
  <c r="K57" i="38"/>
  <c r="N57" i="38"/>
  <c r="J57" i="38"/>
  <c r="H57" i="38"/>
  <c r="G57" i="38"/>
  <c r="E57" i="38"/>
  <c r="O57" i="38"/>
  <c r="M61" i="38"/>
  <c r="I61" i="38"/>
  <c r="L61" i="38"/>
  <c r="K61" i="38"/>
  <c r="N61" i="38"/>
  <c r="J61" i="38"/>
  <c r="H61" i="38"/>
  <c r="G61" i="38"/>
  <c r="O61" i="38"/>
  <c r="E61" i="38"/>
  <c r="M65" i="38"/>
  <c r="I65" i="38"/>
  <c r="L65" i="38"/>
  <c r="K65" i="38"/>
  <c r="N65" i="38"/>
  <c r="J65" i="38"/>
  <c r="H65" i="38"/>
  <c r="G65" i="38"/>
  <c r="O65" i="38"/>
  <c r="E65" i="38"/>
  <c r="M69" i="38"/>
  <c r="I69" i="38"/>
  <c r="L69" i="38"/>
  <c r="K69" i="38"/>
  <c r="N69" i="38"/>
  <c r="J69" i="38"/>
  <c r="H69" i="38"/>
  <c r="G69" i="38"/>
  <c r="O69" i="38"/>
  <c r="E69" i="38"/>
  <c r="M73" i="38"/>
  <c r="I73" i="38"/>
  <c r="L73" i="38"/>
  <c r="K73" i="38"/>
  <c r="N73" i="38"/>
  <c r="J73" i="38"/>
  <c r="H73" i="38"/>
  <c r="G73" i="38"/>
  <c r="E73" i="38"/>
  <c r="O73" i="38"/>
  <c r="M77" i="38"/>
  <c r="I77" i="38"/>
  <c r="L77" i="38"/>
  <c r="K77" i="38"/>
  <c r="N77" i="38"/>
  <c r="J77" i="38"/>
  <c r="H77" i="38"/>
  <c r="G77" i="38"/>
  <c r="O77" i="38"/>
  <c r="E77" i="38"/>
  <c r="M81" i="38"/>
  <c r="I81" i="38"/>
  <c r="L81" i="38"/>
  <c r="K81" i="38"/>
  <c r="N81" i="38"/>
  <c r="J81" i="38"/>
  <c r="H81" i="38"/>
  <c r="G81" i="38"/>
  <c r="O81" i="38"/>
  <c r="E81" i="38"/>
  <c r="AA5" i="38"/>
  <c r="AB5" i="38"/>
  <c r="Z5" i="38"/>
  <c r="AD5" i="38"/>
  <c r="Y5" i="38"/>
  <c r="AC5" i="38"/>
  <c r="X5" i="38"/>
  <c r="W5" i="38"/>
  <c r="AE5" i="38"/>
  <c r="U5" i="38"/>
  <c r="AA9" i="38"/>
  <c r="AD9" i="38"/>
  <c r="Y9" i="38"/>
  <c r="AC9" i="38"/>
  <c r="AB9" i="38"/>
  <c r="Z9" i="38"/>
  <c r="X9" i="38"/>
  <c r="W9" i="38"/>
  <c r="U9" i="38"/>
  <c r="AE9" i="38"/>
  <c r="AA13" i="38"/>
  <c r="AD13" i="38"/>
  <c r="Z13" i="38"/>
  <c r="Y13" i="38"/>
  <c r="AC13" i="38"/>
  <c r="AB13" i="38"/>
  <c r="X13" i="38"/>
  <c r="W13" i="38"/>
  <c r="AE13" i="38"/>
  <c r="U13" i="38"/>
  <c r="AA17" i="38"/>
  <c r="AD17" i="38"/>
  <c r="Z17" i="38"/>
  <c r="Y17" i="38"/>
  <c r="AC17" i="38"/>
  <c r="X17" i="38"/>
  <c r="AB17" i="38"/>
  <c r="W17" i="38"/>
  <c r="AE17" i="38"/>
  <c r="U17" i="38"/>
  <c r="S21" i="38"/>
  <c r="AA21" i="38"/>
  <c r="AD21" i="38"/>
  <c r="Z21" i="38"/>
  <c r="Y21" i="38"/>
  <c r="AC21" i="38"/>
  <c r="X21" i="38"/>
  <c r="W21" i="38"/>
  <c r="AB21" i="38"/>
  <c r="AE21" i="38"/>
  <c r="U21" i="38"/>
  <c r="AA25" i="38"/>
  <c r="AD25" i="38"/>
  <c r="Z25" i="38"/>
  <c r="Y25" i="38"/>
  <c r="AC25" i="38"/>
  <c r="X25" i="38"/>
  <c r="W25" i="38"/>
  <c r="U25" i="38"/>
  <c r="AB25" i="38"/>
  <c r="AE25" i="38"/>
  <c r="AA29" i="38"/>
  <c r="AD29" i="38"/>
  <c r="Z29" i="38"/>
  <c r="Y29" i="38"/>
  <c r="AC29" i="38"/>
  <c r="AB29" i="38"/>
  <c r="X29" i="38"/>
  <c r="W29" i="38"/>
  <c r="AE29" i="38"/>
  <c r="U29" i="38"/>
  <c r="AA33" i="38"/>
  <c r="AD33" i="38"/>
  <c r="Z33" i="38"/>
  <c r="Y33" i="38"/>
  <c r="AC33" i="38"/>
  <c r="X33" i="38"/>
  <c r="AB33" i="38"/>
  <c r="W33" i="38"/>
  <c r="AE33" i="38"/>
  <c r="U33" i="38"/>
  <c r="AA37" i="38"/>
  <c r="AD37" i="38"/>
  <c r="Z37" i="38"/>
  <c r="Y37" i="38"/>
  <c r="AC37" i="38"/>
  <c r="X37" i="38"/>
  <c r="W37" i="38"/>
  <c r="AB37" i="38"/>
  <c r="AE37" i="38"/>
  <c r="U37" i="38"/>
  <c r="AA41" i="38"/>
  <c r="AD41" i="38"/>
  <c r="Z41" i="38"/>
  <c r="Y41" i="38"/>
  <c r="AC41" i="38"/>
  <c r="X41" i="38"/>
  <c r="W41" i="38"/>
  <c r="U41" i="38"/>
  <c r="AB41" i="38"/>
  <c r="AE41" i="38"/>
  <c r="AA45" i="38"/>
  <c r="AD45" i="38"/>
  <c r="Z45" i="38"/>
  <c r="Y45" i="38"/>
  <c r="AC45" i="38"/>
  <c r="AB45" i="38"/>
  <c r="X45" i="38"/>
  <c r="W45" i="38"/>
  <c r="AE45" i="38"/>
  <c r="U45" i="38"/>
  <c r="AA49" i="38"/>
  <c r="AD49" i="38"/>
  <c r="Z49" i="38"/>
  <c r="Y49" i="38"/>
  <c r="AC49" i="38"/>
  <c r="X49" i="38"/>
  <c r="AB49" i="38"/>
  <c r="W49" i="38"/>
  <c r="AE49" i="38"/>
  <c r="U49" i="38"/>
  <c r="AA53" i="38"/>
  <c r="AD53" i="38"/>
  <c r="Z53" i="38"/>
  <c r="Y53" i="38"/>
  <c r="AC53" i="38"/>
  <c r="X53" i="38"/>
  <c r="W53" i="38"/>
  <c r="AB53" i="38"/>
  <c r="AE53" i="38"/>
  <c r="U53" i="38"/>
  <c r="AA57" i="38"/>
  <c r="AD57" i="38"/>
  <c r="Z57" i="38"/>
  <c r="Y57" i="38"/>
  <c r="AC57" i="38"/>
  <c r="X57" i="38"/>
  <c r="W57" i="38"/>
  <c r="AB57" i="38"/>
  <c r="U57" i="38"/>
  <c r="AE57" i="38"/>
  <c r="AA61" i="38"/>
  <c r="AD61" i="38"/>
  <c r="Z61" i="38"/>
  <c r="Y61" i="38"/>
  <c r="AC61" i="38"/>
  <c r="AB61" i="38"/>
  <c r="X61" i="38"/>
  <c r="W61" i="38"/>
  <c r="AE61" i="38"/>
  <c r="U61" i="38"/>
  <c r="AA65" i="38"/>
  <c r="AD65" i="38"/>
  <c r="Z65" i="38"/>
  <c r="Y65" i="38"/>
  <c r="AC65" i="38"/>
  <c r="X65" i="38"/>
  <c r="AB65" i="38"/>
  <c r="W65" i="38"/>
  <c r="AE65" i="38"/>
  <c r="U65" i="38"/>
  <c r="AA69" i="38"/>
  <c r="AD69" i="38"/>
  <c r="Z69" i="38"/>
  <c r="Y69" i="38"/>
  <c r="AC69" i="38"/>
  <c r="X69" i="38"/>
  <c r="W69" i="38"/>
  <c r="AB69" i="38"/>
  <c r="AE69" i="38"/>
  <c r="U69" i="38"/>
  <c r="AA73" i="38"/>
  <c r="AD73" i="38"/>
  <c r="Z73" i="38"/>
  <c r="Y73" i="38"/>
  <c r="AC73" i="38"/>
  <c r="X73" i="38"/>
  <c r="W73" i="38"/>
  <c r="U73" i="38"/>
  <c r="AB73" i="38"/>
  <c r="AE73" i="38"/>
  <c r="AC77" i="38"/>
  <c r="Y77" i="38"/>
  <c r="AA77" i="38"/>
  <c r="AD77" i="38"/>
  <c r="AB77" i="38"/>
  <c r="Z77" i="38"/>
  <c r="X77" i="38"/>
  <c r="W77" i="38"/>
  <c r="AE77" i="38"/>
  <c r="U77" i="38"/>
  <c r="AC81" i="38"/>
  <c r="Y81" i="38"/>
  <c r="AA81" i="38"/>
  <c r="AD81" i="38"/>
  <c r="AB81" i="38"/>
  <c r="Z81" i="38"/>
  <c r="X81" i="38"/>
  <c r="W81" i="38"/>
  <c r="AE81" i="38"/>
  <c r="U81" i="38"/>
  <c r="AA5" i="37"/>
  <c r="AC5" i="37"/>
  <c r="Y5" i="37"/>
  <c r="Z5" i="37"/>
  <c r="AD5" i="37"/>
  <c r="AB5" i="37"/>
  <c r="X5" i="37"/>
  <c r="W5" i="37"/>
  <c r="AE5" i="37"/>
  <c r="U5" i="37"/>
  <c r="AB9" i="37"/>
  <c r="AA9" i="37"/>
  <c r="AD9" i="37"/>
  <c r="Z9" i="37"/>
  <c r="AC9" i="37"/>
  <c r="Y9" i="37"/>
  <c r="X9" i="37"/>
  <c r="W9" i="37"/>
  <c r="AE9" i="37"/>
  <c r="U9" i="37"/>
  <c r="AB13" i="37"/>
  <c r="AA13" i="37"/>
  <c r="AD13" i="37"/>
  <c r="Z13" i="37"/>
  <c r="AC13" i="37"/>
  <c r="Y13" i="37"/>
  <c r="X13" i="37"/>
  <c r="W13" i="37"/>
  <c r="AE13" i="37"/>
  <c r="U13" i="37"/>
  <c r="AB17" i="37"/>
  <c r="AA17" i="37"/>
  <c r="AD17" i="37"/>
  <c r="Z17" i="37"/>
  <c r="AC17" i="37"/>
  <c r="Y17" i="37"/>
  <c r="X17" i="37"/>
  <c r="W17" i="37"/>
  <c r="AE17" i="37"/>
  <c r="U17" i="37"/>
  <c r="AB21" i="37"/>
  <c r="AA21" i="37"/>
  <c r="AD21" i="37"/>
  <c r="Z21" i="37"/>
  <c r="AC21" i="37"/>
  <c r="Y21" i="37"/>
  <c r="X21" i="37"/>
  <c r="W21" i="37"/>
  <c r="AE21" i="37"/>
  <c r="U21" i="37"/>
  <c r="AB25" i="37"/>
  <c r="AA25" i="37"/>
  <c r="AD25" i="37"/>
  <c r="Z25" i="37"/>
  <c r="AC25" i="37"/>
  <c r="Y25" i="37"/>
  <c r="X25" i="37"/>
  <c r="W25" i="37"/>
  <c r="AE25" i="37"/>
  <c r="U25" i="37"/>
  <c r="AA29" i="37"/>
  <c r="AC29" i="37"/>
  <c r="Y29" i="37"/>
  <c r="AB29" i="37"/>
  <c r="Z29" i="37"/>
  <c r="AD29" i="37"/>
  <c r="W29" i="37"/>
  <c r="X29" i="37"/>
  <c r="U29" i="37"/>
  <c r="AE29" i="37"/>
  <c r="AA33" i="37"/>
  <c r="AC33" i="37"/>
  <c r="Y33" i="37"/>
  <c r="AB33" i="37"/>
  <c r="Z33" i="37"/>
  <c r="AD33" i="37"/>
  <c r="W33" i="37"/>
  <c r="AE33" i="37"/>
  <c r="X33" i="37"/>
  <c r="U33" i="37"/>
  <c r="AA37" i="37"/>
  <c r="AC37" i="37"/>
  <c r="Y37" i="37"/>
  <c r="AB37" i="37"/>
  <c r="Z37" i="37"/>
  <c r="AD37" i="37"/>
  <c r="X37" i="37"/>
  <c r="W37" i="37"/>
  <c r="AE37" i="37"/>
  <c r="U37" i="37"/>
  <c r="AA41" i="37"/>
  <c r="AC41" i="37"/>
  <c r="Y41" i="37"/>
  <c r="AB41" i="37"/>
  <c r="Z41" i="37"/>
  <c r="AD41" i="37"/>
  <c r="X41" i="37"/>
  <c r="W41" i="37"/>
  <c r="U41" i="37"/>
  <c r="AE41" i="37"/>
  <c r="AA45" i="37"/>
  <c r="AC45" i="37"/>
  <c r="Y45" i="37"/>
  <c r="AB45" i="37"/>
  <c r="Z45" i="37"/>
  <c r="AD45" i="37"/>
  <c r="X45" i="37"/>
  <c r="W45" i="37"/>
  <c r="AE45" i="37"/>
  <c r="U45" i="37"/>
  <c r="AA49" i="37"/>
  <c r="AD49" i="37"/>
  <c r="AC49" i="37"/>
  <c r="Y49" i="37"/>
  <c r="AB49" i="37"/>
  <c r="Z49" i="37"/>
  <c r="X49" i="37"/>
  <c r="W49" i="37"/>
  <c r="AE49" i="37"/>
  <c r="U49" i="37"/>
  <c r="AB53" i="37"/>
  <c r="AA53" i="37"/>
  <c r="AD53" i="37"/>
  <c r="Z53" i="37"/>
  <c r="AC53" i="37"/>
  <c r="Y53" i="37"/>
  <c r="X53" i="37"/>
  <c r="W53" i="37"/>
  <c r="AE53" i="37"/>
  <c r="U53" i="37"/>
  <c r="AB57" i="37"/>
  <c r="AA57" i="37"/>
  <c r="AD57" i="37"/>
  <c r="Z57" i="37"/>
  <c r="AC57" i="37"/>
  <c r="Y57" i="37"/>
  <c r="X57" i="37"/>
  <c r="W57" i="37"/>
  <c r="U57" i="37"/>
  <c r="AE57" i="37"/>
  <c r="AB61" i="37"/>
  <c r="AA61" i="37"/>
  <c r="AD61" i="37"/>
  <c r="Z61" i="37"/>
  <c r="AC61" i="37"/>
  <c r="Y61" i="37"/>
  <c r="X61" i="37"/>
  <c r="W61" i="37"/>
  <c r="AE61" i="37"/>
  <c r="U61" i="37"/>
  <c r="AB65" i="37"/>
  <c r="AA65" i="37"/>
  <c r="AD65" i="37"/>
  <c r="Z65" i="37"/>
  <c r="AC65" i="37"/>
  <c r="Y65" i="37"/>
  <c r="X65" i="37"/>
  <c r="W65" i="37"/>
  <c r="AE65" i="37"/>
  <c r="U65" i="37"/>
  <c r="AB69" i="37"/>
  <c r="AA69" i="37"/>
  <c r="AD69" i="37"/>
  <c r="Z69" i="37"/>
  <c r="AC69" i="37"/>
  <c r="Y69" i="37"/>
  <c r="X69" i="37"/>
  <c r="W69" i="37"/>
  <c r="AE69" i="37"/>
  <c r="U69" i="37"/>
  <c r="AB73" i="37"/>
  <c r="AA73" i="37"/>
  <c r="AD73" i="37"/>
  <c r="Z73" i="37"/>
  <c r="AC73" i="37"/>
  <c r="Y73" i="37"/>
  <c r="X73" i="37"/>
  <c r="W73" i="37"/>
  <c r="U73" i="37"/>
  <c r="AE73" i="37"/>
  <c r="AB77" i="37"/>
  <c r="AA77" i="37"/>
  <c r="AD77" i="37"/>
  <c r="Z77" i="37"/>
  <c r="AC77" i="37"/>
  <c r="Y77" i="37"/>
  <c r="X77" i="37"/>
  <c r="W77" i="37"/>
  <c r="AE77" i="37"/>
  <c r="U77" i="37"/>
  <c r="AB81" i="37"/>
  <c r="AA81" i="37"/>
  <c r="AD81" i="37"/>
  <c r="Z81" i="37"/>
  <c r="AC81" i="37"/>
  <c r="Y81" i="37"/>
  <c r="X81" i="37"/>
  <c r="W81" i="37"/>
  <c r="AE81" i="37"/>
  <c r="U81" i="37"/>
  <c r="M5" i="37"/>
  <c r="I5" i="37"/>
  <c r="K5" i="37"/>
  <c r="N5" i="37"/>
  <c r="L5" i="37"/>
  <c r="J5" i="37"/>
  <c r="G5" i="37"/>
  <c r="O5" i="37"/>
  <c r="E5" i="37"/>
  <c r="H5" i="37"/>
  <c r="M9" i="37"/>
  <c r="I9" i="37"/>
  <c r="K9" i="37"/>
  <c r="N9" i="37"/>
  <c r="L9" i="37"/>
  <c r="J9" i="37"/>
  <c r="G9" i="37"/>
  <c r="O9" i="37"/>
  <c r="E9" i="37"/>
  <c r="H9" i="37"/>
  <c r="M13" i="37"/>
  <c r="I13" i="37"/>
  <c r="K13" i="37"/>
  <c r="N13" i="37"/>
  <c r="L13" i="37"/>
  <c r="J13" i="37"/>
  <c r="G13" i="37"/>
  <c r="O13" i="37"/>
  <c r="E13" i="37"/>
  <c r="H13" i="37"/>
  <c r="N17" i="37"/>
  <c r="J17" i="37"/>
  <c r="M17" i="37"/>
  <c r="I17" i="37"/>
  <c r="L17" i="37"/>
  <c r="K17" i="37"/>
  <c r="G17" i="37"/>
  <c r="O17" i="37"/>
  <c r="E17" i="37"/>
  <c r="H17" i="37"/>
  <c r="N21" i="37"/>
  <c r="J21" i="37"/>
  <c r="M21" i="37"/>
  <c r="I21" i="37"/>
  <c r="L21" i="37"/>
  <c r="K21" i="37"/>
  <c r="G21" i="37"/>
  <c r="O21" i="37"/>
  <c r="E21" i="37"/>
  <c r="H21" i="37"/>
  <c r="N25" i="37"/>
  <c r="J25" i="37"/>
  <c r="M25" i="37"/>
  <c r="I25" i="37"/>
  <c r="L25" i="37"/>
  <c r="K25" i="37"/>
  <c r="G25" i="37"/>
  <c r="O25" i="37"/>
  <c r="E25" i="37"/>
  <c r="H25" i="37"/>
  <c r="N29" i="37"/>
  <c r="J29" i="37"/>
  <c r="M29" i="37"/>
  <c r="I29" i="37"/>
  <c r="L29" i="37"/>
  <c r="K29" i="37"/>
  <c r="G29" i="37"/>
  <c r="O29" i="37"/>
  <c r="E29" i="37"/>
  <c r="H29" i="37"/>
  <c r="N33" i="37"/>
  <c r="J33" i="37"/>
  <c r="M33" i="37"/>
  <c r="I33" i="37"/>
  <c r="L33" i="37"/>
  <c r="K33" i="37"/>
  <c r="G33" i="37"/>
  <c r="O33" i="37"/>
  <c r="E33" i="37"/>
  <c r="H33" i="37"/>
  <c r="N37" i="37"/>
  <c r="J37" i="37"/>
  <c r="M37" i="37"/>
  <c r="I37" i="37"/>
  <c r="L37" i="37"/>
  <c r="K37" i="37"/>
  <c r="G37" i="37"/>
  <c r="O37" i="37"/>
  <c r="E37" i="37"/>
  <c r="H37" i="37"/>
  <c r="N41" i="37"/>
  <c r="J41" i="37"/>
  <c r="M41" i="37"/>
  <c r="I41" i="37"/>
  <c r="L41" i="37"/>
  <c r="K41" i="37"/>
  <c r="G41" i="37"/>
  <c r="O41" i="37"/>
  <c r="E41" i="37"/>
  <c r="H41" i="37"/>
  <c r="N45" i="37"/>
  <c r="J45" i="37"/>
  <c r="M45" i="37"/>
  <c r="I45" i="37"/>
  <c r="L45" i="37"/>
  <c r="K45" i="37"/>
  <c r="G45" i="37"/>
  <c r="O45" i="37"/>
  <c r="E45" i="37"/>
  <c r="H45" i="37"/>
  <c r="N49" i="37"/>
  <c r="J49" i="37"/>
  <c r="M49" i="37"/>
  <c r="I49" i="37"/>
  <c r="L49" i="37"/>
  <c r="K49" i="37"/>
  <c r="G49" i="37"/>
  <c r="O49" i="37"/>
  <c r="E49" i="37"/>
  <c r="H49" i="37"/>
  <c r="N53" i="37"/>
  <c r="J53" i="37"/>
  <c r="M53" i="37"/>
  <c r="I53" i="37"/>
  <c r="L53" i="37"/>
  <c r="K53" i="37"/>
  <c r="G53" i="37"/>
  <c r="O53" i="37"/>
  <c r="E53" i="37"/>
  <c r="H53" i="37"/>
  <c r="N57" i="37"/>
  <c r="J57" i="37"/>
  <c r="M57" i="37"/>
  <c r="I57" i="37"/>
  <c r="L57" i="37"/>
  <c r="K57" i="37"/>
  <c r="G57" i="37"/>
  <c r="O57" i="37"/>
  <c r="E57" i="37"/>
  <c r="H57" i="37"/>
  <c r="N61" i="37"/>
  <c r="J61" i="37"/>
  <c r="M61" i="37"/>
  <c r="I61" i="37"/>
  <c r="L61" i="37"/>
  <c r="K61" i="37"/>
  <c r="G61" i="37"/>
  <c r="O61" i="37"/>
  <c r="E61" i="37"/>
  <c r="H61" i="37"/>
  <c r="N65" i="37"/>
  <c r="J65" i="37"/>
  <c r="M65" i="37"/>
  <c r="I65" i="37"/>
  <c r="L65" i="37"/>
  <c r="K65" i="37"/>
  <c r="G65" i="37"/>
  <c r="O65" i="37"/>
  <c r="E65" i="37"/>
  <c r="H65" i="37"/>
  <c r="N69" i="37"/>
  <c r="J69" i="37"/>
  <c r="M69" i="37"/>
  <c r="I69" i="37"/>
  <c r="L69" i="37"/>
  <c r="K69" i="37"/>
  <c r="H69" i="37"/>
  <c r="G69" i="37"/>
  <c r="O69" i="37"/>
  <c r="E69" i="37"/>
  <c r="N73" i="37"/>
  <c r="J73" i="37"/>
  <c r="M73" i="37"/>
  <c r="I73" i="37"/>
  <c r="L73" i="37"/>
  <c r="K73" i="37"/>
  <c r="H73" i="37"/>
  <c r="G73" i="37"/>
  <c r="E73" i="37"/>
  <c r="O73" i="37"/>
  <c r="N77" i="37"/>
  <c r="J77" i="37"/>
  <c r="M77" i="37"/>
  <c r="I77" i="37"/>
  <c r="L77" i="37"/>
  <c r="K77" i="37"/>
  <c r="H77" i="37"/>
  <c r="G77" i="37"/>
  <c r="O77" i="37"/>
  <c r="E77" i="37"/>
  <c r="N81" i="37"/>
  <c r="J81" i="37"/>
  <c r="M81" i="37"/>
  <c r="I81" i="37"/>
  <c r="L81" i="37"/>
  <c r="K81" i="37"/>
  <c r="H81" i="37"/>
  <c r="G81" i="37"/>
  <c r="O81" i="37"/>
  <c r="E81" i="37"/>
  <c r="M14" i="39"/>
  <c r="I14" i="39"/>
  <c r="K14" i="39"/>
  <c r="N14" i="39"/>
  <c r="L14" i="39"/>
  <c r="J14" i="39"/>
  <c r="G14" i="39"/>
  <c r="O14" i="39"/>
  <c r="E14" i="39"/>
  <c r="H14" i="39"/>
  <c r="M11" i="39"/>
  <c r="I11" i="39"/>
  <c r="L11" i="39"/>
  <c r="K11" i="39"/>
  <c r="N11" i="39"/>
  <c r="J11" i="39"/>
  <c r="O11" i="39"/>
  <c r="E11" i="39"/>
  <c r="H11" i="39"/>
  <c r="G11" i="39"/>
  <c r="L23" i="39"/>
  <c r="K23" i="39"/>
  <c r="N23" i="39"/>
  <c r="J23" i="39"/>
  <c r="M23" i="39"/>
  <c r="I23" i="39"/>
  <c r="O23" i="39"/>
  <c r="E23" i="39"/>
  <c r="H23" i="39"/>
  <c r="G23" i="39"/>
  <c r="M5" i="39"/>
  <c r="I5" i="39"/>
  <c r="L5" i="39"/>
  <c r="K5" i="39"/>
  <c r="N5" i="39"/>
  <c r="J5" i="39"/>
  <c r="H5" i="39"/>
  <c r="G5" i="39"/>
  <c r="O5" i="39"/>
  <c r="E5" i="39"/>
  <c r="M9" i="39"/>
  <c r="I9" i="39"/>
  <c r="L9" i="39"/>
  <c r="K9" i="39"/>
  <c r="N9" i="39"/>
  <c r="J9" i="39"/>
  <c r="H9" i="39"/>
  <c r="G9" i="39"/>
  <c r="E9" i="39"/>
  <c r="O9" i="39"/>
  <c r="K13" i="39"/>
  <c r="M13" i="39"/>
  <c r="I13" i="39"/>
  <c r="L13" i="39"/>
  <c r="J13" i="39"/>
  <c r="N13" i="39"/>
  <c r="H13" i="39"/>
  <c r="G13" i="39"/>
  <c r="O13" i="39"/>
  <c r="E13" i="39"/>
  <c r="K17" i="39"/>
  <c r="N17" i="39"/>
  <c r="M17" i="39"/>
  <c r="I17" i="39"/>
  <c r="L17" i="39"/>
  <c r="J17" i="39"/>
  <c r="H17" i="39"/>
  <c r="G17" i="39"/>
  <c r="O17" i="39"/>
  <c r="E17" i="39"/>
  <c r="L21" i="39"/>
  <c r="K21" i="39"/>
  <c r="N21" i="39"/>
  <c r="J21" i="39"/>
  <c r="M21" i="39"/>
  <c r="I21" i="39"/>
  <c r="H21" i="39"/>
  <c r="G21" i="39"/>
  <c r="O21" i="39"/>
  <c r="E21" i="39"/>
  <c r="L25" i="39"/>
  <c r="K25" i="39"/>
  <c r="N25" i="39"/>
  <c r="J25" i="39"/>
  <c r="M25" i="39"/>
  <c r="I25" i="39"/>
  <c r="H25" i="39"/>
  <c r="G25" i="39"/>
  <c r="E25" i="39"/>
  <c r="O25" i="39"/>
  <c r="L29" i="39"/>
  <c r="K29" i="39"/>
  <c r="N29" i="39"/>
  <c r="J29" i="39"/>
  <c r="M29" i="39"/>
  <c r="I29" i="39"/>
  <c r="H29" i="39"/>
  <c r="G29" i="39"/>
  <c r="O29" i="39"/>
  <c r="E29" i="39"/>
  <c r="L33" i="39"/>
  <c r="K33" i="39"/>
  <c r="N33" i="39"/>
  <c r="J33" i="39"/>
  <c r="M33" i="39"/>
  <c r="I33" i="39"/>
  <c r="H33" i="39"/>
  <c r="G33" i="39"/>
  <c r="O33" i="39"/>
  <c r="E33" i="39"/>
  <c r="L37" i="39"/>
  <c r="K37" i="39"/>
  <c r="N37" i="39"/>
  <c r="J37" i="39"/>
  <c r="M37" i="39"/>
  <c r="I37" i="39"/>
  <c r="H37" i="39"/>
  <c r="G37" i="39"/>
  <c r="O37" i="39"/>
  <c r="E37" i="39"/>
  <c r="L41" i="39"/>
  <c r="K41" i="39"/>
  <c r="N41" i="39"/>
  <c r="J41" i="39"/>
  <c r="M41" i="39"/>
  <c r="I41" i="39"/>
  <c r="H41" i="39"/>
  <c r="G41" i="39"/>
  <c r="E41" i="39"/>
  <c r="O41" i="39"/>
  <c r="L45" i="39"/>
  <c r="K45" i="39"/>
  <c r="N45" i="39"/>
  <c r="J45" i="39"/>
  <c r="M45" i="39"/>
  <c r="I45" i="39"/>
  <c r="H45" i="39"/>
  <c r="G45" i="39"/>
  <c r="O45" i="39"/>
  <c r="E45" i="39"/>
  <c r="L49" i="39"/>
  <c r="K49" i="39"/>
  <c r="N49" i="39"/>
  <c r="J49" i="39"/>
  <c r="M49" i="39"/>
  <c r="I49" i="39"/>
  <c r="H49" i="39"/>
  <c r="G49" i="39"/>
  <c r="O49" i="39"/>
  <c r="E49" i="39"/>
  <c r="L53" i="39"/>
  <c r="K53" i="39"/>
  <c r="N53" i="39"/>
  <c r="J53" i="39"/>
  <c r="M53" i="39"/>
  <c r="I53" i="39"/>
  <c r="H53" i="39"/>
  <c r="G53" i="39"/>
  <c r="O53" i="39"/>
  <c r="E53" i="39"/>
  <c r="L57" i="39"/>
  <c r="K57" i="39"/>
  <c r="N57" i="39"/>
  <c r="J57" i="39"/>
  <c r="M57" i="39"/>
  <c r="I57" i="39"/>
  <c r="H57" i="39"/>
  <c r="G57" i="39"/>
  <c r="E57" i="39"/>
  <c r="O57" i="39"/>
  <c r="L61" i="39"/>
  <c r="K61" i="39"/>
  <c r="N61" i="39"/>
  <c r="J61" i="39"/>
  <c r="M61" i="39"/>
  <c r="I61" i="39"/>
  <c r="H61" i="39"/>
  <c r="G61" i="39"/>
  <c r="O61" i="39"/>
  <c r="E61" i="39"/>
  <c r="K65" i="39"/>
  <c r="M65" i="39"/>
  <c r="I65" i="39"/>
  <c r="J65" i="39"/>
  <c r="N65" i="39"/>
  <c r="L65" i="39"/>
  <c r="H65" i="39"/>
  <c r="G65" i="39"/>
  <c r="O65" i="39"/>
  <c r="E65" i="39"/>
  <c r="K69" i="39"/>
  <c r="M69" i="39"/>
  <c r="I69" i="39"/>
  <c r="J69" i="39"/>
  <c r="N69" i="39"/>
  <c r="L69" i="39"/>
  <c r="H69" i="39"/>
  <c r="G69" i="39"/>
  <c r="O69" i="39"/>
  <c r="E69" i="39"/>
  <c r="K73" i="39"/>
  <c r="M73" i="39"/>
  <c r="I73" i="39"/>
  <c r="J73" i="39"/>
  <c r="N73" i="39"/>
  <c r="L73" i="39"/>
  <c r="H73" i="39"/>
  <c r="G73" i="39"/>
  <c r="E73" i="39"/>
  <c r="O73" i="39"/>
  <c r="K77" i="39"/>
  <c r="M77" i="39"/>
  <c r="I77" i="39"/>
  <c r="J77" i="39"/>
  <c r="N77" i="39"/>
  <c r="L77" i="39"/>
  <c r="H77" i="39"/>
  <c r="G77" i="39"/>
  <c r="O77" i="39"/>
  <c r="E77" i="39"/>
  <c r="K81" i="39"/>
  <c r="M81" i="39"/>
  <c r="I81" i="39"/>
  <c r="J81" i="39"/>
  <c r="N81" i="39"/>
  <c r="L81" i="39"/>
  <c r="H81" i="39"/>
  <c r="G81" i="39"/>
  <c r="O81" i="39"/>
  <c r="E81" i="39"/>
  <c r="AB8" i="39"/>
  <c r="AC8" i="39"/>
  <c r="AE8" i="39"/>
  <c r="U8" i="39"/>
  <c r="AA8" i="39"/>
  <c r="X8" i="39"/>
  <c r="Z8" i="39"/>
  <c r="W8" i="39"/>
  <c r="AD8" i="39"/>
  <c r="Y8" i="39"/>
  <c r="AB12" i="39"/>
  <c r="Z12" i="39"/>
  <c r="AE12" i="39"/>
  <c r="U12" i="39"/>
  <c r="AD12" i="39"/>
  <c r="Y12" i="39"/>
  <c r="X12" i="39"/>
  <c r="AC12" i="39"/>
  <c r="W12" i="39"/>
  <c r="AA12" i="39"/>
  <c r="AB16" i="39"/>
  <c r="AC16" i="39"/>
  <c r="AE16" i="39"/>
  <c r="U16" i="39"/>
  <c r="AA16" i="39"/>
  <c r="X16" i="39"/>
  <c r="Z16" i="39"/>
  <c r="W16" i="39"/>
  <c r="AD16" i="39"/>
  <c r="Y16" i="39"/>
  <c r="AB20" i="39"/>
  <c r="Z20" i="39"/>
  <c r="AE20" i="39"/>
  <c r="U20" i="39"/>
  <c r="AD20" i="39"/>
  <c r="Y20" i="39"/>
  <c r="X20" i="39"/>
  <c r="AC20" i="39"/>
  <c r="W20" i="39"/>
  <c r="AA20" i="39"/>
  <c r="AB24" i="39"/>
  <c r="AC24" i="39"/>
  <c r="AE24" i="39"/>
  <c r="U24" i="39"/>
  <c r="AA24" i="39"/>
  <c r="X24" i="39"/>
  <c r="Z24" i="39"/>
  <c r="W24" i="39"/>
  <c r="Y24" i="39"/>
  <c r="AD24" i="39"/>
  <c r="S28" i="39"/>
  <c r="AB28" i="39"/>
  <c r="Z28" i="39"/>
  <c r="AE28" i="39"/>
  <c r="U28" i="39"/>
  <c r="AD28" i="39"/>
  <c r="Y28" i="39"/>
  <c r="X28" i="39"/>
  <c r="AC28" i="39"/>
  <c r="W28" i="39"/>
  <c r="AA28" i="39"/>
  <c r="AD32" i="39"/>
  <c r="AB32" i="39"/>
  <c r="AC32" i="39"/>
  <c r="AE32" i="39"/>
  <c r="U32" i="39"/>
  <c r="AA32" i="39"/>
  <c r="X32" i="39"/>
  <c r="Z32" i="39"/>
  <c r="W32" i="39"/>
  <c r="Y32" i="39"/>
  <c r="AD36" i="39"/>
  <c r="Z36" i="39"/>
  <c r="AB36" i="39"/>
  <c r="AC36" i="39"/>
  <c r="AE36" i="39"/>
  <c r="U36" i="39"/>
  <c r="AA36" i="39"/>
  <c r="X36" i="39"/>
  <c r="Y36" i="39"/>
  <c r="W36" i="39"/>
  <c r="AD40" i="39"/>
  <c r="Z40" i="39"/>
  <c r="AB40" i="39"/>
  <c r="AC40" i="39"/>
  <c r="AE40" i="39"/>
  <c r="U40" i="39"/>
  <c r="AA40" i="39"/>
  <c r="X40" i="39"/>
  <c r="Y40" i="39"/>
  <c r="W40" i="39"/>
  <c r="AD44" i="39"/>
  <c r="Z44" i="39"/>
  <c r="AB44" i="39"/>
  <c r="AC44" i="39"/>
  <c r="AE44" i="39"/>
  <c r="U44" i="39"/>
  <c r="AA44" i="39"/>
  <c r="X44" i="39"/>
  <c r="Y44" i="39"/>
  <c r="W44" i="39"/>
  <c r="AD48" i="39"/>
  <c r="Z48" i="39"/>
  <c r="AB48" i="39"/>
  <c r="AC48" i="39"/>
  <c r="AE48" i="39"/>
  <c r="U48" i="39"/>
  <c r="AA48" i="39"/>
  <c r="X48" i="39"/>
  <c r="Y48" i="39"/>
  <c r="W48" i="39"/>
  <c r="AC52" i="39"/>
  <c r="Y52" i="39"/>
  <c r="AB52" i="39"/>
  <c r="Z52" i="39"/>
  <c r="AE52" i="39"/>
  <c r="U52" i="39"/>
  <c r="AD52" i="39"/>
  <c r="X52" i="39"/>
  <c r="AA52" i="39"/>
  <c r="W52" i="39"/>
  <c r="AC56" i="39"/>
  <c r="Y56" i="39"/>
  <c r="Z56" i="39"/>
  <c r="AD56" i="39"/>
  <c r="AB56" i="39"/>
  <c r="AE56" i="39"/>
  <c r="U56" i="39"/>
  <c r="AA56" i="39"/>
  <c r="X56" i="39"/>
  <c r="W56" i="39"/>
  <c r="AC60" i="39"/>
  <c r="Y60" i="39"/>
  <c r="AB60" i="39"/>
  <c r="AA60" i="39"/>
  <c r="Z60" i="39"/>
  <c r="AD60" i="39"/>
  <c r="AE60" i="39"/>
  <c r="U60" i="39"/>
  <c r="X60" i="39"/>
  <c r="W60" i="39"/>
  <c r="AC64" i="39"/>
  <c r="Y64" i="39"/>
  <c r="Z64" i="39"/>
  <c r="AD64" i="39"/>
  <c r="AB64" i="39"/>
  <c r="AA64" i="39"/>
  <c r="AE64" i="39"/>
  <c r="U64" i="39"/>
  <c r="X64" i="39"/>
  <c r="W64" i="39"/>
  <c r="AC68" i="39"/>
  <c r="Y68" i="39"/>
  <c r="AB68" i="39"/>
  <c r="AA68" i="39"/>
  <c r="Z68" i="39"/>
  <c r="AE68" i="39"/>
  <c r="U68" i="39"/>
  <c r="X68" i="39"/>
  <c r="W68" i="39"/>
  <c r="AD68" i="39"/>
  <c r="AC72" i="39"/>
  <c r="Y72" i="39"/>
  <c r="Z72" i="39"/>
  <c r="AD72" i="39"/>
  <c r="AB72" i="39"/>
  <c r="AE72" i="39"/>
  <c r="U72" i="39"/>
  <c r="X72" i="39"/>
  <c r="W72" i="39"/>
  <c r="AA72" i="39"/>
  <c r="AC76" i="39"/>
  <c r="Y76" i="39"/>
  <c r="AB76" i="39"/>
  <c r="AA76" i="39"/>
  <c r="Z76" i="39"/>
  <c r="AE76" i="39"/>
  <c r="U76" i="39"/>
  <c r="X76" i="39"/>
  <c r="AD76" i="39"/>
  <c r="W76" i="39"/>
  <c r="AC80" i="39"/>
  <c r="Y80" i="39"/>
  <c r="Z80" i="39"/>
  <c r="AD80" i="39"/>
  <c r="AB80" i="39"/>
  <c r="AE80" i="39"/>
  <c r="U80" i="39"/>
  <c r="X80" i="39"/>
  <c r="AA80" i="39"/>
  <c r="W80" i="39"/>
  <c r="S84" i="39"/>
  <c r="AC84" i="39"/>
  <c r="Y84" i="39"/>
  <c r="AB84" i="39"/>
  <c r="AA84" i="39"/>
  <c r="Z84" i="39"/>
  <c r="W84" i="39"/>
  <c r="U84" i="39"/>
  <c r="AD84" i="39"/>
  <c r="AE84" i="39"/>
  <c r="X84" i="39"/>
  <c r="L6" i="38"/>
  <c r="K6" i="38"/>
  <c r="N6" i="38"/>
  <c r="J6" i="38"/>
  <c r="M6" i="38"/>
  <c r="I6" i="38"/>
  <c r="G6" i="38"/>
  <c r="O6" i="38"/>
  <c r="E6" i="38"/>
  <c r="H6" i="38"/>
  <c r="L10" i="38"/>
  <c r="K10" i="38"/>
  <c r="N10" i="38"/>
  <c r="J10" i="38"/>
  <c r="M10" i="38"/>
  <c r="I10" i="38"/>
  <c r="G10" i="38"/>
  <c r="O10" i="38"/>
  <c r="E10" i="38"/>
  <c r="H10" i="38"/>
  <c r="L14" i="38"/>
  <c r="K14" i="38"/>
  <c r="N14" i="38"/>
  <c r="J14" i="38"/>
  <c r="M14" i="38"/>
  <c r="I14" i="38"/>
  <c r="G14" i="38"/>
  <c r="O14" i="38"/>
  <c r="E14" i="38"/>
  <c r="H14" i="38"/>
  <c r="N18" i="38"/>
  <c r="J18" i="38"/>
  <c r="L18" i="38"/>
  <c r="I18" i="38"/>
  <c r="M18" i="38"/>
  <c r="K18" i="38"/>
  <c r="G18" i="38"/>
  <c r="O18" i="38"/>
  <c r="E18" i="38"/>
  <c r="H18" i="38"/>
  <c r="N22" i="38"/>
  <c r="J22" i="38"/>
  <c r="L22" i="38"/>
  <c r="I22" i="38"/>
  <c r="M22" i="38"/>
  <c r="K22" i="38"/>
  <c r="G22" i="38"/>
  <c r="O22" i="38"/>
  <c r="E22" i="38"/>
  <c r="H22" i="38"/>
  <c r="N26" i="38"/>
  <c r="J26" i="38"/>
  <c r="L26" i="38"/>
  <c r="I26" i="38"/>
  <c r="M26" i="38"/>
  <c r="K26" i="38"/>
  <c r="G26" i="38"/>
  <c r="O26" i="38"/>
  <c r="E26" i="38"/>
  <c r="H26" i="38"/>
  <c r="N30" i="38"/>
  <c r="J30" i="38"/>
  <c r="L30" i="38"/>
  <c r="I30" i="38"/>
  <c r="M30" i="38"/>
  <c r="K30" i="38"/>
  <c r="G30" i="38"/>
  <c r="O30" i="38"/>
  <c r="E30" i="38"/>
  <c r="H30" i="38"/>
  <c r="N34" i="38"/>
  <c r="J34" i="38"/>
  <c r="L34" i="38"/>
  <c r="I34" i="38"/>
  <c r="M34" i="38"/>
  <c r="K34" i="38"/>
  <c r="G34" i="38"/>
  <c r="O34" i="38"/>
  <c r="E34" i="38"/>
  <c r="H34" i="38"/>
  <c r="K38" i="38"/>
  <c r="N38" i="38"/>
  <c r="J38" i="38"/>
  <c r="M38" i="38"/>
  <c r="L38" i="38"/>
  <c r="I38" i="38"/>
  <c r="G38" i="38"/>
  <c r="O38" i="38"/>
  <c r="E38" i="38"/>
  <c r="H38" i="38"/>
  <c r="K42" i="38"/>
  <c r="N42" i="38"/>
  <c r="J42" i="38"/>
  <c r="M42" i="38"/>
  <c r="I42" i="38"/>
  <c r="L42" i="38"/>
  <c r="G42" i="38"/>
  <c r="O42" i="38"/>
  <c r="E42" i="38"/>
  <c r="H42" i="38"/>
  <c r="K46" i="38"/>
  <c r="N46" i="38"/>
  <c r="J46" i="38"/>
  <c r="M46" i="38"/>
  <c r="I46" i="38"/>
  <c r="L46" i="38"/>
  <c r="G46" i="38"/>
  <c r="O46" i="38"/>
  <c r="E46" i="38"/>
  <c r="H46" i="38"/>
  <c r="K50" i="38"/>
  <c r="N50" i="38"/>
  <c r="J50" i="38"/>
  <c r="M50" i="38"/>
  <c r="I50" i="38"/>
  <c r="L50" i="38"/>
  <c r="G50" i="38"/>
  <c r="O50" i="38"/>
  <c r="E50" i="38"/>
  <c r="H50" i="38"/>
  <c r="K54" i="38"/>
  <c r="N54" i="38"/>
  <c r="J54" i="38"/>
  <c r="M54" i="38"/>
  <c r="I54" i="38"/>
  <c r="L54" i="38"/>
  <c r="G54" i="38"/>
  <c r="O54" i="38"/>
  <c r="E54" i="38"/>
  <c r="H54" i="38"/>
  <c r="K58" i="38"/>
  <c r="N58" i="38"/>
  <c r="J58" i="38"/>
  <c r="M58" i="38"/>
  <c r="I58" i="38"/>
  <c r="L58" i="38"/>
  <c r="G58" i="38"/>
  <c r="O58" i="38"/>
  <c r="E58" i="38"/>
  <c r="H58" i="38"/>
  <c r="K62" i="38"/>
  <c r="N62" i="38"/>
  <c r="J62" i="38"/>
  <c r="M62" i="38"/>
  <c r="I62" i="38"/>
  <c r="L62" i="38"/>
  <c r="G62" i="38"/>
  <c r="O62" i="38"/>
  <c r="E62" i="38"/>
  <c r="H62" i="38"/>
  <c r="K66" i="38"/>
  <c r="N66" i="38"/>
  <c r="J66" i="38"/>
  <c r="M66" i="38"/>
  <c r="I66" i="38"/>
  <c r="L66" i="38"/>
  <c r="G66" i="38"/>
  <c r="O66" i="38"/>
  <c r="E66" i="38"/>
  <c r="H66" i="38"/>
  <c r="K70" i="38"/>
  <c r="N70" i="38"/>
  <c r="J70" i="38"/>
  <c r="M70" i="38"/>
  <c r="I70" i="38"/>
  <c r="L70" i="38"/>
  <c r="G70" i="38"/>
  <c r="O70" i="38"/>
  <c r="E70" i="38"/>
  <c r="H70" i="38"/>
  <c r="K74" i="38"/>
  <c r="N74" i="38"/>
  <c r="J74" i="38"/>
  <c r="M74" i="38"/>
  <c r="I74" i="38"/>
  <c r="L74" i="38"/>
  <c r="G74" i="38"/>
  <c r="O74" i="38"/>
  <c r="E74" i="38"/>
  <c r="H74" i="38"/>
  <c r="K78" i="38"/>
  <c r="N78" i="38"/>
  <c r="J78" i="38"/>
  <c r="M78" i="38"/>
  <c r="I78" i="38"/>
  <c r="L78" i="38"/>
  <c r="G78" i="38"/>
  <c r="O78" i="38"/>
  <c r="E78" i="38"/>
  <c r="H78" i="38"/>
  <c r="K82" i="38"/>
  <c r="N82" i="38"/>
  <c r="J82" i="38"/>
  <c r="M82" i="38"/>
  <c r="I82" i="38"/>
  <c r="L82" i="38"/>
  <c r="G82" i="38"/>
  <c r="O82" i="38"/>
  <c r="E82" i="38"/>
  <c r="H82" i="38"/>
  <c r="S6" i="38"/>
  <c r="AC6" i="38"/>
  <c r="Y6" i="38"/>
  <c r="AA6" i="38"/>
  <c r="Z6" i="38"/>
  <c r="AD6" i="38"/>
  <c r="W6" i="38"/>
  <c r="AE6" i="38"/>
  <c r="U6" i="38"/>
  <c r="AB6" i="38"/>
  <c r="X6" i="38"/>
  <c r="S10" i="38"/>
  <c r="AC10" i="38"/>
  <c r="Y10" i="38"/>
  <c r="AD10" i="38"/>
  <c r="AB10" i="38"/>
  <c r="AA10" i="38"/>
  <c r="W10" i="38"/>
  <c r="AE10" i="38"/>
  <c r="U10" i="38"/>
  <c r="Z10" i="38"/>
  <c r="X10" i="38"/>
  <c r="S14" i="38"/>
  <c r="AC14" i="38"/>
  <c r="Y14" i="38"/>
  <c r="AB14" i="38"/>
  <c r="AA14" i="38"/>
  <c r="Z14" i="38"/>
  <c r="W14" i="38"/>
  <c r="AE14" i="38"/>
  <c r="U14" i="38"/>
  <c r="AD14" i="38"/>
  <c r="X14" i="38"/>
  <c r="AC18" i="38"/>
  <c r="Y18" i="38"/>
  <c r="AB18" i="38"/>
  <c r="AA18" i="38"/>
  <c r="Z18" i="38"/>
  <c r="AD18" i="38"/>
  <c r="W18" i="38"/>
  <c r="AE18" i="38"/>
  <c r="U18" i="38"/>
  <c r="X18" i="38"/>
  <c r="AC22" i="38"/>
  <c r="Y22" i="38"/>
  <c r="AB22" i="38"/>
  <c r="AA22" i="38"/>
  <c r="Z22" i="38"/>
  <c r="W22" i="38"/>
  <c r="AD22" i="38"/>
  <c r="AE22" i="38"/>
  <c r="U22" i="38"/>
  <c r="X22" i="38"/>
  <c r="AC26" i="38"/>
  <c r="Y26" i="38"/>
  <c r="AB26" i="38"/>
  <c r="AA26" i="38"/>
  <c r="Z26" i="38"/>
  <c r="W26" i="38"/>
  <c r="AD26" i="38"/>
  <c r="AE26" i="38"/>
  <c r="U26" i="38"/>
  <c r="X26" i="38"/>
  <c r="S30" i="38"/>
  <c r="AC30" i="38"/>
  <c r="Y30" i="38"/>
  <c r="AB30" i="38"/>
  <c r="AA30" i="38"/>
  <c r="Z30" i="38"/>
  <c r="W30" i="38"/>
  <c r="AE30" i="38"/>
  <c r="U30" i="38"/>
  <c r="AD30" i="38"/>
  <c r="X30" i="38"/>
  <c r="AC34" i="38"/>
  <c r="Y34" i="38"/>
  <c r="AB34" i="38"/>
  <c r="AA34" i="38"/>
  <c r="Z34" i="38"/>
  <c r="AD34" i="38"/>
  <c r="W34" i="38"/>
  <c r="AE34" i="38"/>
  <c r="U34" i="38"/>
  <c r="X34" i="38"/>
  <c r="AC38" i="38"/>
  <c r="Y38" i="38"/>
  <c r="AB38" i="38"/>
  <c r="AA38" i="38"/>
  <c r="Z38" i="38"/>
  <c r="W38" i="38"/>
  <c r="AD38" i="38"/>
  <c r="AE38" i="38"/>
  <c r="U38" i="38"/>
  <c r="X38" i="38"/>
  <c r="AC42" i="38"/>
  <c r="Y42" i="38"/>
  <c r="AB42" i="38"/>
  <c r="AA42" i="38"/>
  <c r="Z42" i="38"/>
  <c r="W42" i="38"/>
  <c r="AD42" i="38"/>
  <c r="AE42" i="38"/>
  <c r="U42" i="38"/>
  <c r="X42" i="38"/>
  <c r="AC46" i="38"/>
  <c r="Y46" i="38"/>
  <c r="AB46" i="38"/>
  <c r="AA46" i="38"/>
  <c r="Z46" i="38"/>
  <c r="W46" i="38"/>
  <c r="AE46" i="38"/>
  <c r="U46" i="38"/>
  <c r="X46" i="38"/>
  <c r="AD46" i="38"/>
  <c r="AC50" i="38"/>
  <c r="Y50" i="38"/>
  <c r="AB50" i="38"/>
  <c r="AA50" i="38"/>
  <c r="Z50" i="38"/>
  <c r="AD50" i="38"/>
  <c r="W50" i="38"/>
  <c r="AE50" i="38"/>
  <c r="U50" i="38"/>
  <c r="X50" i="38"/>
  <c r="AC54" i="38"/>
  <c r="Y54" i="38"/>
  <c r="AB54" i="38"/>
  <c r="AA54" i="38"/>
  <c r="Z54" i="38"/>
  <c r="W54" i="38"/>
  <c r="AD54" i="38"/>
  <c r="AE54" i="38"/>
  <c r="U54" i="38"/>
  <c r="X54" i="38"/>
  <c r="AC58" i="38"/>
  <c r="Y58" i="38"/>
  <c r="AB58" i="38"/>
  <c r="AA58" i="38"/>
  <c r="Z58" i="38"/>
  <c r="W58" i="38"/>
  <c r="AD58" i="38"/>
  <c r="AE58" i="38"/>
  <c r="U58" i="38"/>
  <c r="X58" i="38"/>
  <c r="AC62" i="38"/>
  <c r="Y62" i="38"/>
  <c r="AB62" i="38"/>
  <c r="AA62" i="38"/>
  <c r="Z62" i="38"/>
  <c r="W62" i="38"/>
  <c r="AE62" i="38"/>
  <c r="U62" i="38"/>
  <c r="X62" i="38"/>
  <c r="AD62" i="38"/>
  <c r="AC66" i="38"/>
  <c r="Y66" i="38"/>
  <c r="AB66" i="38"/>
  <c r="AA66" i="38"/>
  <c r="Z66" i="38"/>
  <c r="AD66" i="38"/>
  <c r="W66" i="38"/>
  <c r="AE66" i="38"/>
  <c r="U66" i="38"/>
  <c r="X66" i="38"/>
  <c r="AC70" i="38"/>
  <c r="Y70" i="38"/>
  <c r="AB70" i="38"/>
  <c r="AA70" i="38"/>
  <c r="Z70" i="38"/>
  <c r="W70" i="38"/>
  <c r="AD70" i="38"/>
  <c r="AE70" i="38"/>
  <c r="U70" i="38"/>
  <c r="X70" i="38"/>
  <c r="AA74" i="38"/>
  <c r="AC74" i="38"/>
  <c r="Y74" i="38"/>
  <c r="Z74" i="38"/>
  <c r="AD74" i="38"/>
  <c r="AB74" i="38"/>
  <c r="W74" i="38"/>
  <c r="AE74" i="38"/>
  <c r="U74" i="38"/>
  <c r="X74" i="38"/>
  <c r="AA78" i="38"/>
  <c r="AC78" i="38"/>
  <c r="Y78" i="38"/>
  <c r="Z78" i="38"/>
  <c r="AD78" i="38"/>
  <c r="W78" i="38"/>
  <c r="AB78" i="38"/>
  <c r="AE78" i="38"/>
  <c r="U78" i="38"/>
  <c r="X78" i="38"/>
  <c r="AA82" i="38"/>
  <c r="AC82" i="38"/>
  <c r="Y82" i="38"/>
  <c r="Z82" i="38"/>
  <c r="AD82" i="38"/>
  <c r="AB82" i="38"/>
  <c r="W82" i="38"/>
  <c r="AE82" i="38"/>
  <c r="U82" i="38"/>
  <c r="X82" i="38"/>
  <c r="AD6" i="37"/>
  <c r="AC6" i="37"/>
  <c r="Y6" i="37"/>
  <c r="AA6" i="37"/>
  <c r="AB6" i="37"/>
  <c r="Z6" i="37"/>
  <c r="W6" i="37"/>
  <c r="AE6" i="37"/>
  <c r="U6" i="37"/>
  <c r="X6" i="37"/>
  <c r="AD10" i="37"/>
  <c r="Z10" i="37"/>
  <c r="AC10" i="37"/>
  <c r="Y10" i="37"/>
  <c r="AB10" i="37"/>
  <c r="AA10" i="37"/>
  <c r="W10" i="37"/>
  <c r="AE10" i="37"/>
  <c r="U10" i="37"/>
  <c r="X10" i="37"/>
  <c r="AD14" i="37"/>
  <c r="Z14" i="37"/>
  <c r="AC14" i="37"/>
  <c r="Y14" i="37"/>
  <c r="AB14" i="37"/>
  <c r="AA14" i="37"/>
  <c r="W14" i="37"/>
  <c r="AE14" i="37"/>
  <c r="U14" i="37"/>
  <c r="X14" i="37"/>
  <c r="AD18" i="37"/>
  <c r="Z18" i="37"/>
  <c r="AC18" i="37"/>
  <c r="Y18" i="37"/>
  <c r="AB18" i="37"/>
  <c r="AA18" i="37"/>
  <c r="W18" i="37"/>
  <c r="AE18" i="37"/>
  <c r="U18" i="37"/>
  <c r="X18" i="37"/>
  <c r="AD22" i="37"/>
  <c r="Z22" i="37"/>
  <c r="AC22" i="37"/>
  <c r="Y22" i="37"/>
  <c r="AB22" i="37"/>
  <c r="AA22" i="37"/>
  <c r="W22" i="37"/>
  <c r="AE22" i="37"/>
  <c r="U22" i="37"/>
  <c r="X22" i="37"/>
  <c r="AD26" i="37"/>
  <c r="Z26" i="37"/>
  <c r="AC26" i="37"/>
  <c r="Y26" i="37"/>
  <c r="AB26" i="37"/>
  <c r="AA26" i="37"/>
  <c r="W26" i="37"/>
  <c r="AE26" i="37"/>
  <c r="U26" i="37"/>
  <c r="X26" i="37"/>
  <c r="AC30" i="37"/>
  <c r="Y30" i="37"/>
  <c r="AA30" i="37"/>
  <c r="AD30" i="37"/>
  <c r="AB30" i="37"/>
  <c r="Z30" i="37"/>
  <c r="AE30" i="37"/>
  <c r="U30" i="37"/>
  <c r="X30" i="37"/>
  <c r="W30" i="37"/>
  <c r="AC34" i="37"/>
  <c r="Y34" i="37"/>
  <c r="AA34" i="37"/>
  <c r="AD34" i="37"/>
  <c r="AB34" i="37"/>
  <c r="Z34" i="37"/>
  <c r="AE34" i="37"/>
  <c r="U34" i="37"/>
  <c r="W34" i="37"/>
  <c r="X34" i="37"/>
  <c r="AC38" i="37"/>
  <c r="Y38" i="37"/>
  <c r="AA38" i="37"/>
  <c r="AD38" i="37"/>
  <c r="AB38" i="37"/>
  <c r="Z38" i="37"/>
  <c r="W38" i="37"/>
  <c r="AE38" i="37"/>
  <c r="U38" i="37"/>
  <c r="X38" i="37"/>
  <c r="AC42" i="37"/>
  <c r="Y42" i="37"/>
  <c r="AA42" i="37"/>
  <c r="AD42" i="37"/>
  <c r="AB42" i="37"/>
  <c r="Z42" i="37"/>
  <c r="W42" i="37"/>
  <c r="AE42" i="37"/>
  <c r="U42" i="37"/>
  <c r="X42" i="37"/>
  <c r="AC46" i="37"/>
  <c r="Y46" i="37"/>
  <c r="AA46" i="37"/>
  <c r="AD46" i="37"/>
  <c r="AB46" i="37"/>
  <c r="Z46" i="37"/>
  <c r="W46" i="37"/>
  <c r="AE46" i="37"/>
  <c r="U46" i="37"/>
  <c r="X46" i="37"/>
  <c r="AD50" i="37"/>
  <c r="Z50" i="37"/>
  <c r="AC50" i="37"/>
  <c r="Y50" i="37"/>
  <c r="AB50" i="37"/>
  <c r="AA50" i="37"/>
  <c r="W50" i="37"/>
  <c r="AE50" i="37"/>
  <c r="U50" i="37"/>
  <c r="X50" i="37"/>
  <c r="AD54" i="37"/>
  <c r="Z54" i="37"/>
  <c r="AC54" i="37"/>
  <c r="Y54" i="37"/>
  <c r="AB54" i="37"/>
  <c r="AA54" i="37"/>
  <c r="W54" i="37"/>
  <c r="AE54" i="37"/>
  <c r="U54" i="37"/>
  <c r="X54" i="37"/>
  <c r="AD58" i="37"/>
  <c r="Z58" i="37"/>
  <c r="AC58" i="37"/>
  <c r="Y58" i="37"/>
  <c r="AB58" i="37"/>
  <c r="AA58" i="37"/>
  <c r="W58" i="37"/>
  <c r="AE58" i="37"/>
  <c r="U58" i="37"/>
  <c r="X58" i="37"/>
  <c r="AD62" i="37"/>
  <c r="Z62" i="37"/>
  <c r="AC62" i="37"/>
  <c r="Y62" i="37"/>
  <c r="AB62" i="37"/>
  <c r="AA62" i="37"/>
  <c r="W62" i="37"/>
  <c r="AE62" i="37"/>
  <c r="U62" i="37"/>
  <c r="X62" i="37"/>
  <c r="AD66" i="37"/>
  <c r="Z66" i="37"/>
  <c r="AC66" i="37"/>
  <c r="Y66" i="37"/>
  <c r="AB66" i="37"/>
  <c r="AA66" i="37"/>
  <c r="W66" i="37"/>
  <c r="AE66" i="37"/>
  <c r="U66" i="37"/>
  <c r="X66" i="37"/>
  <c r="AD70" i="37"/>
  <c r="Z70" i="37"/>
  <c r="AC70" i="37"/>
  <c r="Y70" i="37"/>
  <c r="AB70" i="37"/>
  <c r="AA70" i="37"/>
  <c r="W70" i="37"/>
  <c r="AE70" i="37"/>
  <c r="U70" i="37"/>
  <c r="X70" i="37"/>
  <c r="AD74" i="37"/>
  <c r="Z74" i="37"/>
  <c r="AC74" i="37"/>
  <c r="Y74" i="37"/>
  <c r="AB74" i="37"/>
  <c r="AA74" i="37"/>
  <c r="W74" i="37"/>
  <c r="AE74" i="37"/>
  <c r="U74" i="37"/>
  <c r="X74" i="37"/>
  <c r="AD78" i="37"/>
  <c r="Z78" i="37"/>
  <c r="AC78" i="37"/>
  <c r="Y78" i="37"/>
  <c r="AB78" i="37"/>
  <c r="AA78" i="37"/>
  <c r="W78" i="37"/>
  <c r="AE78" i="37"/>
  <c r="U78" i="37"/>
  <c r="X78" i="37"/>
  <c r="AD82" i="37"/>
  <c r="Z82" i="37"/>
  <c r="AC82" i="37"/>
  <c r="Y82" i="37"/>
  <c r="AB82" i="37"/>
  <c r="AA82" i="37"/>
  <c r="W82" i="37"/>
  <c r="AE82" i="37"/>
  <c r="U82" i="37"/>
  <c r="X82" i="37"/>
  <c r="K6" i="37"/>
  <c r="M6" i="37"/>
  <c r="I6" i="37"/>
  <c r="J6" i="37"/>
  <c r="N6" i="37"/>
  <c r="L6" i="37"/>
  <c r="O6" i="37"/>
  <c r="E6" i="37"/>
  <c r="H6" i="37"/>
  <c r="G6" i="37"/>
  <c r="K10" i="37"/>
  <c r="M10" i="37"/>
  <c r="I10" i="37"/>
  <c r="J10" i="37"/>
  <c r="N10" i="37"/>
  <c r="L10" i="37"/>
  <c r="O10" i="37"/>
  <c r="E10" i="37"/>
  <c r="H10" i="37"/>
  <c r="G10" i="37"/>
  <c r="L14" i="37"/>
  <c r="K14" i="37"/>
  <c r="N14" i="37"/>
  <c r="M14" i="37"/>
  <c r="I14" i="37"/>
  <c r="J14" i="37"/>
  <c r="O14" i="37"/>
  <c r="E14" i="37"/>
  <c r="H14" i="37"/>
  <c r="G14" i="37"/>
  <c r="L18" i="37"/>
  <c r="K18" i="37"/>
  <c r="N18" i="37"/>
  <c r="J18" i="37"/>
  <c r="M18" i="37"/>
  <c r="I18" i="37"/>
  <c r="O18" i="37"/>
  <c r="E18" i="37"/>
  <c r="H18" i="37"/>
  <c r="G18" i="37"/>
  <c r="L22" i="37"/>
  <c r="K22" i="37"/>
  <c r="N22" i="37"/>
  <c r="J22" i="37"/>
  <c r="M22" i="37"/>
  <c r="I22" i="37"/>
  <c r="O22" i="37"/>
  <c r="E22" i="37"/>
  <c r="H22" i="37"/>
  <c r="G22" i="37"/>
  <c r="L26" i="37"/>
  <c r="K26" i="37"/>
  <c r="N26" i="37"/>
  <c r="J26" i="37"/>
  <c r="M26" i="37"/>
  <c r="I26" i="37"/>
  <c r="O26" i="37"/>
  <c r="E26" i="37"/>
  <c r="H26" i="37"/>
  <c r="G26" i="37"/>
  <c r="L30" i="37"/>
  <c r="K30" i="37"/>
  <c r="N30" i="37"/>
  <c r="J30" i="37"/>
  <c r="M30" i="37"/>
  <c r="I30" i="37"/>
  <c r="O30" i="37"/>
  <c r="E30" i="37"/>
  <c r="H30" i="37"/>
  <c r="G30" i="37"/>
  <c r="L34" i="37"/>
  <c r="K34" i="37"/>
  <c r="N34" i="37"/>
  <c r="J34" i="37"/>
  <c r="M34" i="37"/>
  <c r="I34" i="37"/>
  <c r="O34" i="37"/>
  <c r="E34" i="37"/>
  <c r="H34" i="37"/>
  <c r="G34" i="37"/>
  <c r="L38" i="37"/>
  <c r="K38" i="37"/>
  <c r="N38" i="37"/>
  <c r="J38" i="37"/>
  <c r="M38" i="37"/>
  <c r="I38" i="37"/>
  <c r="O38" i="37"/>
  <c r="E38" i="37"/>
  <c r="H38" i="37"/>
  <c r="G38" i="37"/>
  <c r="L42" i="37"/>
  <c r="K42" i="37"/>
  <c r="N42" i="37"/>
  <c r="J42" i="37"/>
  <c r="M42" i="37"/>
  <c r="I42" i="37"/>
  <c r="O42" i="37"/>
  <c r="E42" i="37"/>
  <c r="H42" i="37"/>
  <c r="G42" i="37"/>
  <c r="L46" i="37"/>
  <c r="K46" i="37"/>
  <c r="N46" i="37"/>
  <c r="J46" i="37"/>
  <c r="M46" i="37"/>
  <c r="I46" i="37"/>
  <c r="O46" i="37"/>
  <c r="E46" i="37"/>
  <c r="H46" i="37"/>
  <c r="G46" i="37"/>
  <c r="L50" i="37"/>
  <c r="K50" i="37"/>
  <c r="N50" i="37"/>
  <c r="J50" i="37"/>
  <c r="M50" i="37"/>
  <c r="I50" i="37"/>
  <c r="O50" i="37"/>
  <c r="E50" i="37"/>
  <c r="H50" i="37"/>
  <c r="G50" i="37"/>
  <c r="L54" i="37"/>
  <c r="K54" i="37"/>
  <c r="N54" i="37"/>
  <c r="J54" i="37"/>
  <c r="M54" i="37"/>
  <c r="I54" i="37"/>
  <c r="O54" i="37"/>
  <c r="E54" i="37"/>
  <c r="H54" i="37"/>
  <c r="G54" i="37"/>
  <c r="L58" i="37"/>
  <c r="K58" i="37"/>
  <c r="N58" i="37"/>
  <c r="J58" i="37"/>
  <c r="M58" i="37"/>
  <c r="I58" i="37"/>
  <c r="O58" i="37"/>
  <c r="E58" i="37"/>
  <c r="H58" i="37"/>
  <c r="G58" i="37"/>
  <c r="L62" i="37"/>
  <c r="K62" i="37"/>
  <c r="N62" i="37"/>
  <c r="J62" i="37"/>
  <c r="M62" i="37"/>
  <c r="I62" i="37"/>
  <c r="O62" i="37"/>
  <c r="E62" i="37"/>
  <c r="H62" i="37"/>
  <c r="G62" i="37"/>
  <c r="L66" i="37"/>
  <c r="K66" i="37"/>
  <c r="N66" i="37"/>
  <c r="J66" i="37"/>
  <c r="M66" i="37"/>
  <c r="I66" i="37"/>
  <c r="G66" i="37"/>
  <c r="O66" i="37"/>
  <c r="H66" i="37"/>
  <c r="E66" i="37"/>
  <c r="L70" i="37"/>
  <c r="K70" i="37"/>
  <c r="N70" i="37"/>
  <c r="J70" i="37"/>
  <c r="M70" i="37"/>
  <c r="I70" i="37"/>
  <c r="G70" i="37"/>
  <c r="O70" i="37"/>
  <c r="E70" i="37"/>
  <c r="H70" i="37"/>
  <c r="L74" i="37"/>
  <c r="K74" i="37"/>
  <c r="N74" i="37"/>
  <c r="J74" i="37"/>
  <c r="M74" i="37"/>
  <c r="I74" i="37"/>
  <c r="G74" i="37"/>
  <c r="O74" i="37"/>
  <c r="E74" i="37"/>
  <c r="H74" i="37"/>
  <c r="L78" i="37"/>
  <c r="K78" i="37"/>
  <c r="N78" i="37"/>
  <c r="J78" i="37"/>
  <c r="M78" i="37"/>
  <c r="I78" i="37"/>
  <c r="G78" i="37"/>
  <c r="O78" i="37"/>
  <c r="E78" i="37"/>
  <c r="H78" i="37"/>
  <c r="L82" i="37"/>
  <c r="K82" i="37"/>
  <c r="N82" i="37"/>
  <c r="J82" i="37"/>
  <c r="M82" i="37"/>
  <c r="I82" i="37"/>
  <c r="G82" i="37"/>
  <c r="O82" i="37"/>
  <c r="E82" i="37"/>
  <c r="H82" i="37"/>
  <c r="K10" i="39"/>
  <c r="N10" i="39"/>
  <c r="J10" i="39"/>
  <c r="M10" i="39"/>
  <c r="I10" i="39"/>
  <c r="L10" i="39"/>
  <c r="G10" i="39"/>
  <c r="O10" i="39"/>
  <c r="E10" i="39"/>
  <c r="H10" i="39"/>
  <c r="N22" i="39"/>
  <c r="J22" i="39"/>
  <c r="M22" i="39"/>
  <c r="I22" i="39"/>
  <c r="L22" i="39"/>
  <c r="K22" i="39"/>
  <c r="G22" i="39"/>
  <c r="O22" i="39"/>
  <c r="E22" i="39"/>
  <c r="H22" i="39"/>
  <c r="N26" i="39"/>
  <c r="J26" i="39"/>
  <c r="M26" i="39"/>
  <c r="I26" i="39"/>
  <c r="L26" i="39"/>
  <c r="K26" i="39"/>
  <c r="G26" i="39"/>
  <c r="O26" i="39"/>
  <c r="E26" i="39"/>
  <c r="H26" i="39"/>
  <c r="N30" i="39"/>
  <c r="J30" i="39"/>
  <c r="M30" i="39"/>
  <c r="I30" i="39"/>
  <c r="L30" i="39"/>
  <c r="K30" i="39"/>
  <c r="G30" i="39"/>
  <c r="O30" i="39"/>
  <c r="E30" i="39"/>
  <c r="H30" i="39"/>
  <c r="N34" i="39"/>
  <c r="J34" i="39"/>
  <c r="M34" i="39"/>
  <c r="I34" i="39"/>
  <c r="L34" i="39"/>
  <c r="K34" i="39"/>
  <c r="G34" i="39"/>
  <c r="O34" i="39"/>
  <c r="E34" i="39"/>
  <c r="H34" i="39"/>
  <c r="N38" i="39"/>
  <c r="J38" i="39"/>
  <c r="M38" i="39"/>
  <c r="I38" i="39"/>
  <c r="L38" i="39"/>
  <c r="K38" i="39"/>
  <c r="G38" i="39"/>
  <c r="O38" i="39"/>
  <c r="E38" i="39"/>
  <c r="H38" i="39"/>
  <c r="N42" i="39"/>
  <c r="J42" i="39"/>
  <c r="M42" i="39"/>
  <c r="I42" i="39"/>
  <c r="L42" i="39"/>
  <c r="K42" i="39"/>
  <c r="G42" i="39"/>
  <c r="O42" i="39"/>
  <c r="E42" i="39"/>
  <c r="H42" i="39"/>
  <c r="N46" i="39"/>
  <c r="J46" i="39"/>
  <c r="M46" i="39"/>
  <c r="I46" i="39"/>
  <c r="L46" i="39"/>
  <c r="K46" i="39"/>
  <c r="G46" i="39"/>
  <c r="O46" i="39"/>
  <c r="E46" i="39"/>
  <c r="H46" i="39"/>
  <c r="N50" i="39"/>
  <c r="J50" i="39"/>
  <c r="M50" i="39"/>
  <c r="I50" i="39"/>
  <c r="L50" i="39"/>
  <c r="K50" i="39"/>
  <c r="G50" i="39"/>
  <c r="O50" i="39"/>
  <c r="E50" i="39"/>
  <c r="H50" i="39"/>
  <c r="N54" i="39"/>
  <c r="J54" i="39"/>
  <c r="M54" i="39"/>
  <c r="I54" i="39"/>
  <c r="L54" i="39"/>
  <c r="K54" i="39"/>
  <c r="G54" i="39"/>
  <c r="O54" i="39"/>
  <c r="E54" i="39"/>
  <c r="H54" i="39"/>
  <c r="N58" i="39"/>
  <c r="J58" i="39"/>
  <c r="M58" i="39"/>
  <c r="I58" i="39"/>
  <c r="L58" i="39"/>
  <c r="K58" i="39"/>
  <c r="G58" i="39"/>
  <c r="O58" i="39"/>
  <c r="E58" i="39"/>
  <c r="H58" i="39"/>
  <c r="M62" i="39"/>
  <c r="I62" i="39"/>
  <c r="K62" i="39"/>
  <c r="L62" i="39"/>
  <c r="J62" i="39"/>
  <c r="N62" i="39"/>
  <c r="G62" i="39"/>
  <c r="O62" i="39"/>
  <c r="E62" i="39"/>
  <c r="H62" i="39"/>
  <c r="M66" i="39"/>
  <c r="I66" i="39"/>
  <c r="K66" i="39"/>
  <c r="L66" i="39"/>
  <c r="J66" i="39"/>
  <c r="N66" i="39"/>
  <c r="G66" i="39"/>
  <c r="O66" i="39"/>
  <c r="E66" i="39"/>
  <c r="H66" i="39"/>
  <c r="M70" i="39"/>
  <c r="I70" i="39"/>
  <c r="K70" i="39"/>
  <c r="L70" i="39"/>
  <c r="J70" i="39"/>
  <c r="N70" i="39"/>
  <c r="G70" i="39"/>
  <c r="O70" i="39"/>
  <c r="E70" i="39"/>
  <c r="H70" i="39"/>
  <c r="M74" i="39"/>
  <c r="I74" i="39"/>
  <c r="K74" i="39"/>
  <c r="L74" i="39"/>
  <c r="J74" i="39"/>
  <c r="N74" i="39"/>
  <c r="G74" i="39"/>
  <c r="O74" i="39"/>
  <c r="E74" i="39"/>
  <c r="H74" i="39"/>
  <c r="M78" i="39"/>
  <c r="I78" i="39"/>
  <c r="K78" i="39"/>
  <c r="L78" i="39"/>
  <c r="J78" i="39"/>
  <c r="N78" i="39"/>
  <c r="G78" i="39"/>
  <c r="O78" i="39"/>
  <c r="E78" i="39"/>
  <c r="H78" i="39"/>
  <c r="M82" i="39"/>
  <c r="I82" i="39"/>
  <c r="K82" i="39"/>
  <c r="L82" i="39"/>
  <c r="J82" i="39"/>
  <c r="N82" i="39"/>
  <c r="G82" i="39"/>
  <c r="O82" i="39"/>
  <c r="E82" i="39"/>
  <c r="H82" i="39"/>
  <c r="AD5" i="39"/>
  <c r="Z5" i="39"/>
  <c r="Y5" i="39"/>
  <c r="X5" i="39"/>
  <c r="AC5" i="39"/>
  <c r="W5" i="39"/>
  <c r="AB5" i="39"/>
  <c r="AE5" i="39"/>
  <c r="AA5" i="39"/>
  <c r="U5" i="39"/>
  <c r="AD9" i="39"/>
  <c r="Z9" i="39"/>
  <c r="AB9" i="39"/>
  <c r="X9" i="39"/>
  <c r="AA9" i="39"/>
  <c r="W9" i="39"/>
  <c r="Y9" i="39"/>
  <c r="AC9" i="39"/>
  <c r="U9" i="39"/>
  <c r="AE9" i="39"/>
  <c r="AD13" i="39"/>
  <c r="Z13" i="39"/>
  <c r="Y13" i="39"/>
  <c r="X13" i="39"/>
  <c r="AC13" i="39"/>
  <c r="W13" i="39"/>
  <c r="AB13" i="39"/>
  <c r="AA13" i="39"/>
  <c r="AE13" i="39"/>
  <c r="U13" i="39"/>
  <c r="AD17" i="39"/>
  <c r="Z17" i="39"/>
  <c r="AB17" i="39"/>
  <c r="X17" i="39"/>
  <c r="AA17" i="39"/>
  <c r="W17" i="39"/>
  <c r="Y17" i="39"/>
  <c r="AE17" i="39"/>
  <c r="U17" i="39"/>
  <c r="AC17" i="39"/>
  <c r="AD21" i="39"/>
  <c r="Z21" i="39"/>
  <c r="Y21" i="39"/>
  <c r="X21" i="39"/>
  <c r="AC21" i="39"/>
  <c r="W21" i="39"/>
  <c r="AB21" i="39"/>
  <c r="AE21" i="39"/>
  <c r="U21" i="39"/>
  <c r="AA21" i="39"/>
  <c r="AD25" i="39"/>
  <c r="Z25" i="39"/>
  <c r="AB25" i="39"/>
  <c r="X25" i="39"/>
  <c r="AA25" i="39"/>
  <c r="W25" i="39"/>
  <c r="Y25" i="39"/>
  <c r="U25" i="39"/>
  <c r="AC25" i="39"/>
  <c r="AE25" i="39"/>
  <c r="AD29" i="39"/>
  <c r="Z29" i="39"/>
  <c r="Y29" i="39"/>
  <c r="X29" i="39"/>
  <c r="AC29" i="39"/>
  <c r="W29" i="39"/>
  <c r="AB29" i="39"/>
  <c r="AA29" i="39"/>
  <c r="AE29" i="39"/>
  <c r="U29" i="39"/>
  <c r="AB33" i="39"/>
  <c r="AD33" i="39"/>
  <c r="Z33" i="39"/>
  <c r="X33" i="39"/>
  <c r="AC33" i="39"/>
  <c r="W33" i="39"/>
  <c r="AA33" i="39"/>
  <c r="AE33" i="39"/>
  <c r="Y33" i="39"/>
  <c r="U33" i="39"/>
  <c r="AB37" i="39"/>
  <c r="AD37" i="39"/>
  <c r="Z37" i="39"/>
  <c r="X37" i="39"/>
  <c r="AC37" i="39"/>
  <c r="W37" i="39"/>
  <c r="AA37" i="39"/>
  <c r="AE37" i="39"/>
  <c r="U37" i="39"/>
  <c r="Y37" i="39"/>
  <c r="AB41" i="39"/>
  <c r="AD41" i="39"/>
  <c r="Z41" i="39"/>
  <c r="X41" i="39"/>
  <c r="AC41" i="39"/>
  <c r="W41" i="39"/>
  <c r="AA41" i="39"/>
  <c r="Y41" i="39"/>
  <c r="U41" i="39"/>
  <c r="AE41" i="39"/>
  <c r="AB45" i="39"/>
  <c r="AD45" i="39"/>
  <c r="Z45" i="39"/>
  <c r="X45" i="39"/>
  <c r="AC45" i="39"/>
  <c r="W45" i="39"/>
  <c r="AA45" i="39"/>
  <c r="Y45" i="39"/>
  <c r="AE45" i="39"/>
  <c r="U45" i="39"/>
  <c r="AB49" i="39"/>
  <c r="AD49" i="39"/>
  <c r="Z49" i="39"/>
  <c r="X49" i="39"/>
  <c r="AC49" i="39"/>
  <c r="W49" i="39"/>
  <c r="AA49" i="39"/>
  <c r="AE49" i="39"/>
  <c r="Y49" i="39"/>
  <c r="U49" i="39"/>
  <c r="AA53" i="39"/>
  <c r="AB53" i="39"/>
  <c r="Z53" i="39"/>
  <c r="AD53" i="39"/>
  <c r="Y53" i="39"/>
  <c r="AC53" i="39"/>
  <c r="X53" i="39"/>
  <c r="W53" i="39"/>
  <c r="AE53" i="39"/>
  <c r="U53" i="39"/>
  <c r="AA57" i="39"/>
  <c r="AD57" i="39"/>
  <c r="Y57" i="39"/>
  <c r="AC57" i="39"/>
  <c r="AB57" i="39"/>
  <c r="Z57" i="39"/>
  <c r="X57" i="39"/>
  <c r="W57" i="39"/>
  <c r="U57" i="39"/>
  <c r="AE57" i="39"/>
  <c r="AA61" i="39"/>
  <c r="AB61" i="39"/>
  <c r="Z61" i="39"/>
  <c r="AD61" i="39"/>
  <c r="Y61" i="39"/>
  <c r="X61" i="39"/>
  <c r="W61" i="39"/>
  <c r="AC61" i="39"/>
  <c r="AE61" i="39"/>
  <c r="U61" i="39"/>
  <c r="AA65" i="39"/>
  <c r="AD65" i="39"/>
  <c r="Y65" i="39"/>
  <c r="AC65" i="39"/>
  <c r="AB65" i="39"/>
  <c r="X65" i="39"/>
  <c r="W65" i="39"/>
  <c r="Z65" i="39"/>
  <c r="AE65" i="39"/>
  <c r="U65" i="39"/>
  <c r="AA69" i="39"/>
  <c r="AB69" i="39"/>
  <c r="Z69" i="39"/>
  <c r="AD69" i="39"/>
  <c r="Y69" i="39"/>
  <c r="X69" i="39"/>
  <c r="W69" i="39"/>
  <c r="AC69" i="39"/>
  <c r="AE69" i="39"/>
  <c r="U69" i="39"/>
  <c r="AA73" i="39"/>
  <c r="AD73" i="39"/>
  <c r="Y73" i="39"/>
  <c r="AC73" i="39"/>
  <c r="AB73" i="39"/>
  <c r="X73" i="39"/>
  <c r="W73" i="39"/>
  <c r="Z73" i="39"/>
  <c r="U73" i="39"/>
  <c r="AE73" i="39"/>
  <c r="AA77" i="39"/>
  <c r="AB77" i="39"/>
  <c r="Z77" i="39"/>
  <c r="AD77" i="39"/>
  <c r="Y77" i="39"/>
  <c r="X77" i="39"/>
  <c r="AC77" i="39"/>
  <c r="W77" i="39"/>
  <c r="AE77" i="39"/>
  <c r="U77" i="39"/>
  <c r="AA81" i="39"/>
  <c r="AD81" i="39"/>
  <c r="Y81" i="39"/>
  <c r="AC81" i="39"/>
  <c r="AB81" i="39"/>
  <c r="X81" i="39"/>
  <c r="Z81" i="39"/>
  <c r="W81" i="39"/>
  <c r="AE81" i="39"/>
  <c r="U81" i="39"/>
  <c r="N7" i="38"/>
  <c r="J7" i="38"/>
  <c r="M7" i="38"/>
  <c r="I7" i="38"/>
  <c r="L7" i="38"/>
  <c r="K7" i="38"/>
  <c r="O7" i="38"/>
  <c r="E7" i="38"/>
  <c r="H7" i="38"/>
  <c r="G7" i="38"/>
  <c r="N11" i="38"/>
  <c r="J11" i="38"/>
  <c r="M11" i="38"/>
  <c r="I11" i="38"/>
  <c r="L11" i="38"/>
  <c r="K11" i="38"/>
  <c r="O11" i="38"/>
  <c r="E11" i="38"/>
  <c r="H11" i="38"/>
  <c r="G11" i="38"/>
  <c r="N15" i="38"/>
  <c r="J15" i="38"/>
  <c r="M15" i="38"/>
  <c r="I15" i="38"/>
  <c r="L15" i="38"/>
  <c r="K15" i="38"/>
  <c r="O15" i="38"/>
  <c r="E15" i="38"/>
  <c r="H15" i="38"/>
  <c r="G15" i="38"/>
  <c r="L19" i="38"/>
  <c r="N19" i="38"/>
  <c r="J19" i="38"/>
  <c r="K19" i="38"/>
  <c r="I19" i="38"/>
  <c r="M19" i="38"/>
  <c r="O19" i="38"/>
  <c r="E19" i="38"/>
  <c r="H19" i="38"/>
  <c r="G19" i="38"/>
  <c r="L23" i="38"/>
  <c r="N23" i="38"/>
  <c r="J23" i="38"/>
  <c r="K23" i="38"/>
  <c r="I23" i="38"/>
  <c r="M23" i="38"/>
  <c r="O23" i="38"/>
  <c r="E23" i="38"/>
  <c r="H23" i="38"/>
  <c r="G23" i="38"/>
  <c r="L27" i="38"/>
  <c r="N27" i="38"/>
  <c r="J27" i="38"/>
  <c r="K27" i="38"/>
  <c r="I27" i="38"/>
  <c r="M27" i="38"/>
  <c r="O27" i="38"/>
  <c r="E27" i="38"/>
  <c r="H27" i="38"/>
  <c r="G27" i="38"/>
  <c r="L31" i="38"/>
  <c r="N31" i="38"/>
  <c r="J31" i="38"/>
  <c r="K31" i="38"/>
  <c r="I31" i="38"/>
  <c r="M31" i="38"/>
  <c r="O31" i="38"/>
  <c r="E31" i="38"/>
  <c r="H31" i="38"/>
  <c r="G31" i="38"/>
  <c r="L35" i="38"/>
  <c r="N35" i="38"/>
  <c r="J35" i="38"/>
  <c r="K35" i="38"/>
  <c r="I35" i="38"/>
  <c r="M35" i="38"/>
  <c r="O35" i="38"/>
  <c r="E35" i="38"/>
  <c r="H35" i="38"/>
  <c r="G35" i="38"/>
  <c r="M39" i="38"/>
  <c r="I39" i="38"/>
  <c r="L39" i="38"/>
  <c r="K39" i="38"/>
  <c r="N39" i="38"/>
  <c r="J39" i="38"/>
  <c r="O39" i="38"/>
  <c r="E39" i="38"/>
  <c r="H39" i="38"/>
  <c r="G39" i="38"/>
  <c r="M43" i="38"/>
  <c r="I43" i="38"/>
  <c r="L43" i="38"/>
  <c r="K43" i="38"/>
  <c r="N43" i="38"/>
  <c r="J43" i="38"/>
  <c r="O43" i="38"/>
  <c r="E43" i="38"/>
  <c r="H43" i="38"/>
  <c r="G43" i="38"/>
  <c r="M47" i="38"/>
  <c r="I47" i="38"/>
  <c r="L47" i="38"/>
  <c r="K47" i="38"/>
  <c r="N47" i="38"/>
  <c r="J47" i="38"/>
  <c r="O47" i="38"/>
  <c r="E47" i="38"/>
  <c r="H47" i="38"/>
  <c r="G47" i="38"/>
  <c r="M51" i="38"/>
  <c r="I51" i="38"/>
  <c r="L51" i="38"/>
  <c r="K51" i="38"/>
  <c r="N51" i="38"/>
  <c r="J51" i="38"/>
  <c r="O51" i="38"/>
  <c r="E51" i="38"/>
  <c r="H51" i="38"/>
  <c r="G51" i="38"/>
  <c r="M55" i="38"/>
  <c r="I55" i="38"/>
  <c r="L55" i="38"/>
  <c r="K55" i="38"/>
  <c r="N55" i="38"/>
  <c r="J55" i="38"/>
  <c r="O55" i="38"/>
  <c r="E55" i="38"/>
  <c r="H55" i="38"/>
  <c r="G55" i="38"/>
  <c r="M59" i="38"/>
  <c r="I59" i="38"/>
  <c r="L59" i="38"/>
  <c r="K59" i="38"/>
  <c r="N59" i="38"/>
  <c r="J59" i="38"/>
  <c r="O59" i="38"/>
  <c r="E59" i="38"/>
  <c r="H59" i="38"/>
  <c r="G59" i="38"/>
  <c r="M63" i="38"/>
  <c r="I63" i="38"/>
  <c r="L63" i="38"/>
  <c r="K63" i="38"/>
  <c r="N63" i="38"/>
  <c r="J63" i="38"/>
  <c r="O63" i="38"/>
  <c r="E63" i="38"/>
  <c r="H63" i="38"/>
  <c r="G63" i="38"/>
  <c r="M67" i="38"/>
  <c r="I67" i="38"/>
  <c r="L67" i="38"/>
  <c r="K67" i="38"/>
  <c r="N67" i="38"/>
  <c r="J67" i="38"/>
  <c r="O67" i="38"/>
  <c r="E67" i="38"/>
  <c r="H67" i="38"/>
  <c r="G67" i="38"/>
  <c r="M71" i="38"/>
  <c r="I71" i="38"/>
  <c r="L71" i="38"/>
  <c r="K71" i="38"/>
  <c r="N71" i="38"/>
  <c r="J71" i="38"/>
  <c r="O71" i="38"/>
  <c r="E71" i="38"/>
  <c r="H71" i="38"/>
  <c r="G71" i="38"/>
  <c r="M75" i="38"/>
  <c r="I75" i="38"/>
  <c r="L75" i="38"/>
  <c r="K75" i="38"/>
  <c r="N75" i="38"/>
  <c r="J75" i="38"/>
  <c r="O75" i="38"/>
  <c r="E75" i="38"/>
  <c r="H75" i="38"/>
  <c r="G75" i="38"/>
  <c r="M79" i="38"/>
  <c r="I79" i="38"/>
  <c r="L79" i="38"/>
  <c r="K79" i="38"/>
  <c r="N79" i="38"/>
  <c r="J79" i="38"/>
  <c r="O79" i="38"/>
  <c r="E79" i="38"/>
  <c r="H79" i="38"/>
  <c r="G79" i="38"/>
  <c r="M83" i="38"/>
  <c r="I83" i="38"/>
  <c r="L83" i="38"/>
  <c r="K83" i="38"/>
  <c r="N83" i="38"/>
  <c r="J83" i="38"/>
  <c r="O83" i="38"/>
  <c r="E83" i="38"/>
  <c r="H83" i="38"/>
  <c r="G83" i="38"/>
  <c r="AA7" i="38"/>
  <c r="Z7" i="38"/>
  <c r="AD7" i="38"/>
  <c r="Y7" i="38"/>
  <c r="AC7" i="38"/>
  <c r="AE7" i="38"/>
  <c r="U7" i="38"/>
  <c r="AB7" i="38"/>
  <c r="X7" i="38"/>
  <c r="W7" i="38"/>
  <c r="AA11" i="38"/>
  <c r="AD11" i="38"/>
  <c r="AC11" i="38"/>
  <c r="AB11" i="38"/>
  <c r="Z11" i="38"/>
  <c r="AE11" i="38"/>
  <c r="U11" i="38"/>
  <c r="Y11" i="38"/>
  <c r="X11" i="38"/>
  <c r="W11" i="38"/>
  <c r="AA15" i="38"/>
  <c r="AD15" i="38"/>
  <c r="Z15" i="38"/>
  <c r="AC15" i="38"/>
  <c r="AB15" i="38"/>
  <c r="Y15" i="38"/>
  <c r="AE15" i="38"/>
  <c r="U15" i="38"/>
  <c r="X15" i="38"/>
  <c r="W15" i="38"/>
  <c r="AA19" i="38"/>
  <c r="AD19" i="38"/>
  <c r="Z19" i="38"/>
  <c r="AC19" i="38"/>
  <c r="AB19" i="38"/>
  <c r="Y19" i="38"/>
  <c r="AE19" i="38"/>
  <c r="U19" i="38"/>
  <c r="X19" i="38"/>
  <c r="W19" i="38"/>
  <c r="AA23" i="38"/>
  <c r="AD23" i="38"/>
  <c r="Z23" i="38"/>
  <c r="AC23" i="38"/>
  <c r="AB23" i="38"/>
  <c r="Y23" i="38"/>
  <c r="AE23" i="38"/>
  <c r="U23" i="38"/>
  <c r="X23" i="38"/>
  <c r="W23" i="38"/>
  <c r="AA27" i="38"/>
  <c r="AD27" i="38"/>
  <c r="Z27" i="38"/>
  <c r="AC27" i="38"/>
  <c r="AB27" i="38"/>
  <c r="Y27" i="38"/>
  <c r="AE27" i="38"/>
  <c r="U27" i="38"/>
  <c r="X27" i="38"/>
  <c r="W27" i="38"/>
  <c r="AA31" i="38"/>
  <c r="AD31" i="38"/>
  <c r="Z31" i="38"/>
  <c r="AC31" i="38"/>
  <c r="AB31" i="38"/>
  <c r="Y31" i="38"/>
  <c r="AE31" i="38"/>
  <c r="U31" i="38"/>
  <c r="X31" i="38"/>
  <c r="W31" i="38"/>
  <c r="AA35" i="38"/>
  <c r="AD35" i="38"/>
  <c r="Z35" i="38"/>
  <c r="AC35" i="38"/>
  <c r="AB35" i="38"/>
  <c r="Y35" i="38"/>
  <c r="AE35" i="38"/>
  <c r="U35" i="38"/>
  <c r="X35" i="38"/>
  <c r="W35" i="38"/>
  <c r="AA39" i="38"/>
  <c r="AD39" i="38"/>
  <c r="Z39" i="38"/>
  <c r="AC39" i="38"/>
  <c r="AB39" i="38"/>
  <c r="Y39" i="38"/>
  <c r="AE39" i="38"/>
  <c r="U39" i="38"/>
  <c r="X39" i="38"/>
  <c r="W39" i="38"/>
  <c r="AA43" i="38"/>
  <c r="AD43" i="38"/>
  <c r="Z43" i="38"/>
  <c r="AC43" i="38"/>
  <c r="AB43" i="38"/>
  <c r="Y43" i="38"/>
  <c r="AE43" i="38"/>
  <c r="U43" i="38"/>
  <c r="X43" i="38"/>
  <c r="W43" i="38"/>
  <c r="AA47" i="38"/>
  <c r="AD47" i="38"/>
  <c r="Z47" i="38"/>
  <c r="AC47" i="38"/>
  <c r="AB47" i="38"/>
  <c r="Y47" i="38"/>
  <c r="AE47" i="38"/>
  <c r="U47" i="38"/>
  <c r="X47" i="38"/>
  <c r="W47" i="38"/>
  <c r="AA51" i="38"/>
  <c r="AD51" i="38"/>
  <c r="Z51" i="38"/>
  <c r="AC51" i="38"/>
  <c r="AB51" i="38"/>
  <c r="Y51" i="38"/>
  <c r="AE51" i="38"/>
  <c r="U51" i="38"/>
  <c r="X51" i="38"/>
  <c r="W51" i="38"/>
  <c r="AA55" i="38"/>
  <c r="AD55" i="38"/>
  <c r="Z55" i="38"/>
  <c r="AC55" i="38"/>
  <c r="AB55" i="38"/>
  <c r="Y55" i="38"/>
  <c r="AE55" i="38"/>
  <c r="U55" i="38"/>
  <c r="X55" i="38"/>
  <c r="W55" i="38"/>
  <c r="AA59" i="38"/>
  <c r="AD59" i="38"/>
  <c r="Z59" i="38"/>
  <c r="AC59" i="38"/>
  <c r="AB59" i="38"/>
  <c r="Y59" i="38"/>
  <c r="AE59" i="38"/>
  <c r="U59" i="38"/>
  <c r="X59" i="38"/>
  <c r="W59" i="38"/>
  <c r="AA63" i="38"/>
  <c r="AD63" i="38"/>
  <c r="Z63" i="38"/>
  <c r="AC63" i="38"/>
  <c r="AB63" i="38"/>
  <c r="Y63" i="38"/>
  <c r="AE63" i="38"/>
  <c r="U63" i="38"/>
  <c r="X63" i="38"/>
  <c r="W63" i="38"/>
  <c r="AA67" i="38"/>
  <c r="AD67" i="38"/>
  <c r="Z67" i="38"/>
  <c r="AC67" i="38"/>
  <c r="AB67" i="38"/>
  <c r="Y67" i="38"/>
  <c r="AE67" i="38"/>
  <c r="U67" i="38"/>
  <c r="X67" i="38"/>
  <c r="W67" i="38"/>
  <c r="AA71" i="38"/>
  <c r="AD71" i="38"/>
  <c r="Z71" i="38"/>
  <c r="AC71" i="38"/>
  <c r="AB71" i="38"/>
  <c r="Y71" i="38"/>
  <c r="AE71" i="38"/>
  <c r="U71" i="38"/>
  <c r="X71" i="38"/>
  <c r="W71" i="38"/>
  <c r="AC75" i="38"/>
  <c r="Y75" i="38"/>
  <c r="AA75" i="38"/>
  <c r="AB75" i="38"/>
  <c r="Z75" i="38"/>
  <c r="AE75" i="38"/>
  <c r="U75" i="38"/>
  <c r="AD75" i="38"/>
  <c r="X75" i="38"/>
  <c r="W75" i="38"/>
  <c r="AC79" i="38"/>
  <c r="Y79" i="38"/>
  <c r="AA79" i="38"/>
  <c r="AB79" i="38"/>
  <c r="Z79" i="38"/>
  <c r="AD79" i="38"/>
  <c r="AE79" i="38"/>
  <c r="U79" i="38"/>
  <c r="X79" i="38"/>
  <c r="W79" i="38"/>
  <c r="AC83" i="38"/>
  <c r="Y83" i="38"/>
  <c r="AA83" i="38"/>
  <c r="AB83" i="38"/>
  <c r="Z83" i="38"/>
  <c r="AE83" i="38"/>
  <c r="U83" i="38"/>
  <c r="X83" i="38"/>
  <c r="AD83" i="38"/>
  <c r="W83" i="38"/>
  <c r="AB7" i="37"/>
  <c r="AA7" i="37"/>
  <c r="AD7" i="37"/>
  <c r="Z7" i="37"/>
  <c r="AC7" i="37"/>
  <c r="Y7" i="37"/>
  <c r="AE7" i="37"/>
  <c r="U7" i="37"/>
  <c r="X7" i="37"/>
  <c r="W7" i="37"/>
  <c r="AB11" i="37"/>
  <c r="AA11" i="37"/>
  <c r="AD11" i="37"/>
  <c r="Z11" i="37"/>
  <c r="AC11" i="37"/>
  <c r="Y11" i="37"/>
  <c r="AE11" i="37"/>
  <c r="U11" i="37"/>
  <c r="X11" i="37"/>
  <c r="W11" i="37"/>
  <c r="AB15" i="37"/>
  <c r="AA15" i="37"/>
  <c r="AD15" i="37"/>
  <c r="Z15" i="37"/>
  <c r="AC15" i="37"/>
  <c r="Y15" i="37"/>
  <c r="AE15" i="37"/>
  <c r="U15" i="37"/>
  <c r="X15" i="37"/>
  <c r="W15" i="37"/>
  <c r="AB19" i="37"/>
  <c r="AA19" i="37"/>
  <c r="AD19" i="37"/>
  <c r="Z19" i="37"/>
  <c r="AC19" i="37"/>
  <c r="Y19" i="37"/>
  <c r="AE19" i="37"/>
  <c r="U19" i="37"/>
  <c r="X19" i="37"/>
  <c r="W19" i="37"/>
  <c r="AB23" i="37"/>
  <c r="AA23" i="37"/>
  <c r="AD23" i="37"/>
  <c r="Z23" i="37"/>
  <c r="AC23" i="37"/>
  <c r="Y23" i="37"/>
  <c r="AE23" i="37"/>
  <c r="U23" i="37"/>
  <c r="X23" i="37"/>
  <c r="W23" i="37"/>
  <c r="AB27" i="37"/>
  <c r="AA27" i="37"/>
  <c r="AD27" i="37"/>
  <c r="Z27" i="37"/>
  <c r="AC27" i="37"/>
  <c r="Y27" i="37"/>
  <c r="AE27" i="37"/>
  <c r="U27" i="37"/>
  <c r="X27" i="37"/>
  <c r="W27" i="37"/>
  <c r="AA31" i="37"/>
  <c r="AC31" i="37"/>
  <c r="Y31" i="37"/>
  <c r="AD31" i="37"/>
  <c r="AB31" i="37"/>
  <c r="Z31" i="37"/>
  <c r="AE31" i="37"/>
  <c r="U31" i="37"/>
  <c r="X31" i="37"/>
  <c r="W31" i="37"/>
  <c r="AA35" i="37"/>
  <c r="AC35" i="37"/>
  <c r="Y35" i="37"/>
  <c r="AD35" i="37"/>
  <c r="AB35" i="37"/>
  <c r="Z35" i="37"/>
  <c r="AE35" i="37"/>
  <c r="U35" i="37"/>
  <c r="X35" i="37"/>
  <c r="W35" i="37"/>
  <c r="AA39" i="37"/>
  <c r="AC39" i="37"/>
  <c r="Y39" i="37"/>
  <c r="AD39" i="37"/>
  <c r="AB39" i="37"/>
  <c r="Z39" i="37"/>
  <c r="AE39" i="37"/>
  <c r="U39" i="37"/>
  <c r="X39" i="37"/>
  <c r="W39" i="37"/>
  <c r="AA43" i="37"/>
  <c r="AC43" i="37"/>
  <c r="Y43" i="37"/>
  <c r="AD43" i="37"/>
  <c r="AB43" i="37"/>
  <c r="Z43" i="37"/>
  <c r="AE43" i="37"/>
  <c r="U43" i="37"/>
  <c r="X43" i="37"/>
  <c r="W43" i="37"/>
  <c r="AA47" i="37"/>
  <c r="AC47" i="37"/>
  <c r="Y47" i="37"/>
  <c r="AD47" i="37"/>
  <c r="AB47" i="37"/>
  <c r="Z47" i="37"/>
  <c r="AE47" i="37"/>
  <c r="U47" i="37"/>
  <c r="X47" i="37"/>
  <c r="W47" i="37"/>
  <c r="AB51" i="37"/>
  <c r="AA51" i="37"/>
  <c r="AD51" i="37"/>
  <c r="Z51" i="37"/>
  <c r="AC51" i="37"/>
  <c r="Y51" i="37"/>
  <c r="AE51" i="37"/>
  <c r="U51" i="37"/>
  <c r="X51" i="37"/>
  <c r="W51" i="37"/>
  <c r="AB55" i="37"/>
  <c r="AA55" i="37"/>
  <c r="AD55" i="37"/>
  <c r="Z55" i="37"/>
  <c r="AC55" i="37"/>
  <c r="Y55" i="37"/>
  <c r="AE55" i="37"/>
  <c r="U55" i="37"/>
  <c r="X55" i="37"/>
  <c r="W55" i="37"/>
  <c r="AB59" i="37"/>
  <c r="AA59" i="37"/>
  <c r="AD59" i="37"/>
  <c r="Z59" i="37"/>
  <c r="AC59" i="37"/>
  <c r="Y59" i="37"/>
  <c r="AE59" i="37"/>
  <c r="U59" i="37"/>
  <c r="X59" i="37"/>
  <c r="W59" i="37"/>
  <c r="AB63" i="37"/>
  <c r="AA63" i="37"/>
  <c r="AD63" i="37"/>
  <c r="Z63" i="37"/>
  <c r="AC63" i="37"/>
  <c r="Y63" i="37"/>
  <c r="AE63" i="37"/>
  <c r="U63" i="37"/>
  <c r="X63" i="37"/>
  <c r="W63" i="37"/>
  <c r="AB67" i="37"/>
  <c r="AA67" i="37"/>
  <c r="AD67" i="37"/>
  <c r="Z67" i="37"/>
  <c r="AC67" i="37"/>
  <c r="Y67" i="37"/>
  <c r="AE67" i="37"/>
  <c r="U67" i="37"/>
  <c r="X67" i="37"/>
  <c r="W67" i="37"/>
  <c r="AB71" i="37"/>
  <c r="AA71" i="37"/>
  <c r="AD71" i="37"/>
  <c r="Z71" i="37"/>
  <c r="AC71" i="37"/>
  <c r="Y71" i="37"/>
  <c r="AE71" i="37"/>
  <c r="U71" i="37"/>
  <c r="X71" i="37"/>
  <c r="W71" i="37"/>
  <c r="AB75" i="37"/>
  <c r="AA75" i="37"/>
  <c r="AD75" i="37"/>
  <c r="Z75" i="37"/>
  <c r="AC75" i="37"/>
  <c r="Y75" i="37"/>
  <c r="AE75" i="37"/>
  <c r="U75" i="37"/>
  <c r="X75" i="37"/>
  <c r="W75" i="37"/>
  <c r="AB79" i="37"/>
  <c r="AA79" i="37"/>
  <c r="AD79" i="37"/>
  <c r="Z79" i="37"/>
  <c r="AC79" i="37"/>
  <c r="Y79" i="37"/>
  <c r="AE79" i="37"/>
  <c r="U79" i="37"/>
  <c r="X79" i="37"/>
  <c r="W79" i="37"/>
  <c r="AB83" i="37"/>
  <c r="AA83" i="37"/>
  <c r="AD83" i="37"/>
  <c r="Z83" i="37"/>
  <c r="AC83" i="37"/>
  <c r="Y83" i="37"/>
  <c r="AE83" i="37"/>
  <c r="U83" i="37"/>
  <c r="X83" i="37"/>
  <c r="W83" i="37"/>
  <c r="M7" i="37"/>
  <c r="I7" i="37"/>
  <c r="K7" i="37"/>
  <c r="L7" i="37"/>
  <c r="J7" i="37"/>
  <c r="N7" i="37"/>
  <c r="O7" i="37"/>
  <c r="E7" i="37"/>
  <c r="H7" i="37"/>
  <c r="G7" i="37"/>
  <c r="M11" i="37"/>
  <c r="I11" i="37"/>
  <c r="K11" i="37"/>
  <c r="L11" i="37"/>
  <c r="J11" i="37"/>
  <c r="N11" i="37"/>
  <c r="O11" i="37"/>
  <c r="E11" i="37"/>
  <c r="H11" i="37"/>
  <c r="G11" i="37"/>
  <c r="N15" i="37"/>
  <c r="J15" i="37"/>
  <c r="M15" i="37"/>
  <c r="I15" i="37"/>
  <c r="L15" i="37"/>
  <c r="K15" i="37"/>
  <c r="O15" i="37"/>
  <c r="E15" i="37"/>
  <c r="H15" i="37"/>
  <c r="G15" i="37"/>
  <c r="N19" i="37"/>
  <c r="J19" i="37"/>
  <c r="M19" i="37"/>
  <c r="I19" i="37"/>
  <c r="L19" i="37"/>
  <c r="K19" i="37"/>
  <c r="O19" i="37"/>
  <c r="E19" i="37"/>
  <c r="H19" i="37"/>
  <c r="G19" i="37"/>
  <c r="N23" i="37"/>
  <c r="J23" i="37"/>
  <c r="M23" i="37"/>
  <c r="I23" i="37"/>
  <c r="L23" i="37"/>
  <c r="K23" i="37"/>
  <c r="O23" i="37"/>
  <c r="E23" i="37"/>
  <c r="H23" i="37"/>
  <c r="G23" i="37"/>
  <c r="N27" i="37"/>
  <c r="J27" i="37"/>
  <c r="M27" i="37"/>
  <c r="I27" i="37"/>
  <c r="L27" i="37"/>
  <c r="K27" i="37"/>
  <c r="O27" i="37"/>
  <c r="E27" i="37"/>
  <c r="H27" i="37"/>
  <c r="G27" i="37"/>
  <c r="N31" i="37"/>
  <c r="J31" i="37"/>
  <c r="M31" i="37"/>
  <c r="I31" i="37"/>
  <c r="L31" i="37"/>
  <c r="K31" i="37"/>
  <c r="O31" i="37"/>
  <c r="E31" i="37"/>
  <c r="H31" i="37"/>
  <c r="G31" i="37"/>
  <c r="N35" i="37"/>
  <c r="J35" i="37"/>
  <c r="M35" i="37"/>
  <c r="I35" i="37"/>
  <c r="L35" i="37"/>
  <c r="K35" i="37"/>
  <c r="O35" i="37"/>
  <c r="E35" i="37"/>
  <c r="H35" i="37"/>
  <c r="G35" i="37"/>
  <c r="N39" i="37"/>
  <c r="J39" i="37"/>
  <c r="M39" i="37"/>
  <c r="I39" i="37"/>
  <c r="L39" i="37"/>
  <c r="K39" i="37"/>
  <c r="O39" i="37"/>
  <c r="E39" i="37"/>
  <c r="H39" i="37"/>
  <c r="G39" i="37"/>
  <c r="N43" i="37"/>
  <c r="J43" i="37"/>
  <c r="M43" i="37"/>
  <c r="I43" i="37"/>
  <c r="L43" i="37"/>
  <c r="K43" i="37"/>
  <c r="O43" i="37"/>
  <c r="E43" i="37"/>
  <c r="H43" i="37"/>
  <c r="G43" i="37"/>
  <c r="N47" i="37"/>
  <c r="J47" i="37"/>
  <c r="M47" i="37"/>
  <c r="I47" i="37"/>
  <c r="L47" i="37"/>
  <c r="K47" i="37"/>
  <c r="O47" i="37"/>
  <c r="E47" i="37"/>
  <c r="H47" i="37"/>
  <c r="G47" i="37"/>
  <c r="N51" i="37"/>
  <c r="J51" i="37"/>
  <c r="M51" i="37"/>
  <c r="I51" i="37"/>
  <c r="L51" i="37"/>
  <c r="K51" i="37"/>
  <c r="O51" i="37"/>
  <c r="E51" i="37"/>
  <c r="H51" i="37"/>
  <c r="G51" i="37"/>
  <c r="N55" i="37"/>
  <c r="J55" i="37"/>
  <c r="M55" i="37"/>
  <c r="I55" i="37"/>
  <c r="L55" i="37"/>
  <c r="K55" i="37"/>
  <c r="O55" i="37"/>
  <c r="E55" i="37"/>
  <c r="H55" i="37"/>
  <c r="G55" i="37"/>
  <c r="N59" i="37"/>
  <c r="J59" i="37"/>
  <c r="M59" i="37"/>
  <c r="I59" i="37"/>
  <c r="L59" i="37"/>
  <c r="K59" i="37"/>
  <c r="O59" i="37"/>
  <c r="E59" i="37"/>
  <c r="H59" i="37"/>
  <c r="G59" i="37"/>
  <c r="N63" i="37"/>
  <c r="J63" i="37"/>
  <c r="M63" i="37"/>
  <c r="I63" i="37"/>
  <c r="L63" i="37"/>
  <c r="K63" i="37"/>
  <c r="O63" i="37"/>
  <c r="E63" i="37"/>
  <c r="H63" i="37"/>
  <c r="G63" i="37"/>
  <c r="N67" i="37"/>
  <c r="J67" i="37"/>
  <c r="M67" i="37"/>
  <c r="I67" i="37"/>
  <c r="L67" i="37"/>
  <c r="K67" i="37"/>
  <c r="O67" i="37"/>
  <c r="E67" i="37"/>
  <c r="H67" i="37"/>
  <c r="G67" i="37"/>
  <c r="N71" i="37"/>
  <c r="J71" i="37"/>
  <c r="M71" i="37"/>
  <c r="I71" i="37"/>
  <c r="L71" i="37"/>
  <c r="K71" i="37"/>
  <c r="O71" i="37"/>
  <c r="E71" i="37"/>
  <c r="H71" i="37"/>
  <c r="G71" i="37"/>
  <c r="N75" i="37"/>
  <c r="J75" i="37"/>
  <c r="M75" i="37"/>
  <c r="I75" i="37"/>
  <c r="L75" i="37"/>
  <c r="K75" i="37"/>
  <c r="O75" i="37"/>
  <c r="E75" i="37"/>
  <c r="H75" i="37"/>
  <c r="G75" i="37"/>
  <c r="N79" i="37"/>
  <c r="J79" i="37"/>
  <c r="M79" i="37"/>
  <c r="I79" i="37"/>
  <c r="L79" i="37"/>
  <c r="K79" i="37"/>
  <c r="O79" i="37"/>
  <c r="E79" i="37"/>
  <c r="H79" i="37"/>
  <c r="G79" i="37"/>
  <c r="N83" i="37"/>
  <c r="J83" i="37"/>
  <c r="M83" i="37"/>
  <c r="I83" i="37"/>
  <c r="L83" i="37"/>
  <c r="K83" i="37"/>
  <c r="O83" i="37"/>
  <c r="E83" i="37"/>
  <c r="H83" i="37"/>
  <c r="G83" i="37"/>
  <c r="K6" i="39"/>
  <c r="N6" i="39"/>
  <c r="J6" i="39"/>
  <c r="M6" i="39"/>
  <c r="I6" i="39"/>
  <c r="L6" i="39"/>
  <c r="G6" i="39"/>
  <c r="O6" i="39"/>
  <c r="E6" i="39"/>
  <c r="H6" i="39"/>
  <c r="M7" i="39"/>
  <c r="I7" i="39"/>
  <c r="L7" i="39"/>
  <c r="K7" i="39"/>
  <c r="N7" i="39"/>
  <c r="J7" i="39"/>
  <c r="O7" i="39"/>
  <c r="E7" i="39"/>
  <c r="H7" i="39"/>
  <c r="G7" i="39"/>
  <c r="L19" i="39"/>
  <c r="K19" i="39"/>
  <c r="N19" i="39"/>
  <c r="J19" i="39"/>
  <c r="M19" i="39"/>
  <c r="I19" i="39"/>
  <c r="O19" i="39"/>
  <c r="E19" i="39"/>
  <c r="H19" i="39"/>
  <c r="G19" i="39"/>
  <c r="L31" i="39"/>
  <c r="K31" i="39"/>
  <c r="N31" i="39"/>
  <c r="J31" i="39"/>
  <c r="M31" i="39"/>
  <c r="I31" i="39"/>
  <c r="O31" i="39"/>
  <c r="E31" i="39"/>
  <c r="H31" i="39"/>
  <c r="G31" i="39"/>
  <c r="L35" i="39"/>
  <c r="K35" i="39"/>
  <c r="N35" i="39"/>
  <c r="J35" i="39"/>
  <c r="M35" i="39"/>
  <c r="I35" i="39"/>
  <c r="O35" i="39"/>
  <c r="E35" i="39"/>
  <c r="H35" i="39"/>
  <c r="G35" i="39"/>
  <c r="L39" i="39"/>
  <c r="K39" i="39"/>
  <c r="N39" i="39"/>
  <c r="J39" i="39"/>
  <c r="M39" i="39"/>
  <c r="I39" i="39"/>
  <c r="O39" i="39"/>
  <c r="E39" i="39"/>
  <c r="H39" i="39"/>
  <c r="G39" i="39"/>
  <c r="L43" i="39"/>
  <c r="K43" i="39"/>
  <c r="N43" i="39"/>
  <c r="J43" i="39"/>
  <c r="M43" i="39"/>
  <c r="I43" i="39"/>
  <c r="O43" i="39"/>
  <c r="E43" i="39"/>
  <c r="H43" i="39"/>
  <c r="G43" i="39"/>
  <c r="L47" i="39"/>
  <c r="K47" i="39"/>
  <c r="N47" i="39"/>
  <c r="J47" i="39"/>
  <c r="M47" i="39"/>
  <c r="I47" i="39"/>
  <c r="O47" i="39"/>
  <c r="E47" i="39"/>
  <c r="H47" i="39"/>
  <c r="G47" i="39"/>
  <c r="L51" i="39"/>
  <c r="K51" i="39"/>
  <c r="N51" i="39"/>
  <c r="J51" i="39"/>
  <c r="M51" i="39"/>
  <c r="I51" i="39"/>
  <c r="O51" i="39"/>
  <c r="E51" i="39"/>
  <c r="H51" i="39"/>
  <c r="G51" i="39"/>
  <c r="L55" i="39"/>
  <c r="K55" i="39"/>
  <c r="N55" i="39"/>
  <c r="J55" i="39"/>
  <c r="M55" i="39"/>
  <c r="I55" i="39"/>
  <c r="O55" i="39"/>
  <c r="E55" i="39"/>
  <c r="H55" i="39"/>
  <c r="G55" i="39"/>
  <c r="L59" i="39"/>
  <c r="K59" i="39"/>
  <c r="N59" i="39"/>
  <c r="J59" i="39"/>
  <c r="M59" i="39"/>
  <c r="I59" i="39"/>
  <c r="O59" i="39"/>
  <c r="E59" i="39"/>
  <c r="H59" i="39"/>
  <c r="G59" i="39"/>
  <c r="K63" i="39"/>
  <c r="M63" i="39"/>
  <c r="I63" i="39"/>
  <c r="N63" i="39"/>
  <c r="L63" i="39"/>
  <c r="J63" i="39"/>
  <c r="O63" i="39"/>
  <c r="E63" i="39"/>
  <c r="H63" i="39"/>
  <c r="G63" i="39"/>
  <c r="K67" i="39"/>
  <c r="M67" i="39"/>
  <c r="I67" i="39"/>
  <c r="N67" i="39"/>
  <c r="L67" i="39"/>
  <c r="J67" i="39"/>
  <c r="O67" i="39"/>
  <c r="E67" i="39"/>
  <c r="H67" i="39"/>
  <c r="G67" i="39"/>
  <c r="K71" i="39"/>
  <c r="M71" i="39"/>
  <c r="I71" i="39"/>
  <c r="N71" i="39"/>
  <c r="L71" i="39"/>
  <c r="J71" i="39"/>
  <c r="O71" i="39"/>
  <c r="E71" i="39"/>
  <c r="H71" i="39"/>
  <c r="G71" i="39"/>
  <c r="K75" i="39"/>
  <c r="M75" i="39"/>
  <c r="I75" i="39"/>
  <c r="N75" i="39"/>
  <c r="L75" i="39"/>
  <c r="J75" i="39"/>
  <c r="O75" i="39"/>
  <c r="E75" i="39"/>
  <c r="H75" i="39"/>
  <c r="G75" i="39"/>
  <c r="K79" i="39"/>
  <c r="M79" i="39"/>
  <c r="I79" i="39"/>
  <c r="N79" i="39"/>
  <c r="L79" i="39"/>
  <c r="J79" i="39"/>
  <c r="O79" i="39"/>
  <c r="E79" i="39"/>
  <c r="H79" i="39"/>
  <c r="G79" i="39"/>
  <c r="K83" i="39"/>
  <c r="M83" i="39"/>
  <c r="I83" i="39"/>
  <c r="N83" i="39"/>
  <c r="L83" i="39"/>
  <c r="J83" i="39"/>
  <c r="O83" i="39"/>
  <c r="E83" i="39"/>
  <c r="H83" i="39"/>
  <c r="G83" i="39"/>
  <c r="S6" i="39"/>
  <c r="AB6" i="39"/>
  <c r="AD6" i="39"/>
  <c r="Y6" i="39"/>
  <c r="W6" i="39"/>
  <c r="AC6" i="39"/>
  <c r="AA6" i="39"/>
  <c r="AE6" i="39"/>
  <c r="U6" i="39"/>
  <c r="Z6" i="39"/>
  <c r="X6" i="39"/>
  <c r="AB10" i="39"/>
  <c r="AA10" i="39"/>
  <c r="W10" i="39"/>
  <c r="Z10" i="39"/>
  <c r="AD10" i="39"/>
  <c r="Y10" i="39"/>
  <c r="AE10" i="39"/>
  <c r="U10" i="39"/>
  <c r="X10" i="39"/>
  <c r="AC10" i="39"/>
  <c r="AB14" i="39"/>
  <c r="AD14" i="39"/>
  <c r="Y14" i="39"/>
  <c r="W14" i="39"/>
  <c r="AC14" i="39"/>
  <c r="AA14" i="39"/>
  <c r="AE14" i="39"/>
  <c r="U14" i="39"/>
  <c r="X14" i="39"/>
  <c r="Z14" i="39"/>
  <c r="S18" i="39"/>
  <c r="AB18" i="39"/>
  <c r="AA18" i="39"/>
  <c r="W18" i="39"/>
  <c r="Z18" i="39"/>
  <c r="AD18" i="39"/>
  <c r="Y18" i="39"/>
  <c r="AE18" i="39"/>
  <c r="U18" i="39"/>
  <c r="X18" i="39"/>
  <c r="AC18" i="39"/>
  <c r="AB22" i="39"/>
  <c r="AD22" i="39"/>
  <c r="Y22" i="39"/>
  <c r="W22" i="39"/>
  <c r="AC22" i="39"/>
  <c r="AA22" i="39"/>
  <c r="AE22" i="39"/>
  <c r="U22" i="39"/>
  <c r="Z22" i="39"/>
  <c r="X22" i="39"/>
  <c r="S26" i="39"/>
  <c r="AB26" i="39"/>
  <c r="AA26" i="39"/>
  <c r="W26" i="39"/>
  <c r="Z26" i="39"/>
  <c r="AD26" i="39"/>
  <c r="Y26" i="39"/>
  <c r="AE26" i="39"/>
  <c r="U26" i="39"/>
  <c r="AC26" i="39"/>
  <c r="X26" i="39"/>
  <c r="AB30" i="39"/>
  <c r="AD30" i="39"/>
  <c r="Y30" i="39"/>
  <c r="W30" i="39"/>
  <c r="AC30" i="39"/>
  <c r="AA30" i="39"/>
  <c r="AE30" i="39"/>
  <c r="U30" i="39"/>
  <c r="Z30" i="39"/>
  <c r="X30" i="39"/>
  <c r="S34" i="39"/>
  <c r="AD34" i="39"/>
  <c r="Z34" i="39"/>
  <c r="AB34" i="39"/>
  <c r="Y34" i="39"/>
  <c r="W34" i="39"/>
  <c r="AC34" i="39"/>
  <c r="AE34" i="39"/>
  <c r="U34" i="39"/>
  <c r="X34" i="39"/>
  <c r="AA34" i="39"/>
  <c r="S38" i="39"/>
  <c r="AD38" i="39"/>
  <c r="Z38" i="39"/>
  <c r="AB38" i="39"/>
  <c r="Y38" i="39"/>
  <c r="W38" i="39"/>
  <c r="AC38" i="39"/>
  <c r="AE38" i="39"/>
  <c r="U38" i="39"/>
  <c r="AA38" i="39"/>
  <c r="X38" i="39"/>
  <c r="AD42" i="39"/>
  <c r="Z42" i="39"/>
  <c r="AB42" i="39"/>
  <c r="Y42" i="39"/>
  <c r="W42" i="39"/>
  <c r="AC42" i="39"/>
  <c r="AE42" i="39"/>
  <c r="U42" i="39"/>
  <c r="X42" i="39"/>
  <c r="AA42" i="39"/>
  <c r="AD46" i="39"/>
  <c r="Z46" i="39"/>
  <c r="AB46" i="39"/>
  <c r="Y46" i="39"/>
  <c r="W46" i="39"/>
  <c r="AC46" i="39"/>
  <c r="AE46" i="39"/>
  <c r="U46" i="39"/>
  <c r="AA46" i="39"/>
  <c r="X46" i="39"/>
  <c r="S50" i="39"/>
  <c r="AD50" i="39"/>
  <c r="Z50" i="39"/>
  <c r="AB50" i="39"/>
  <c r="Y50" i="39"/>
  <c r="W50" i="39"/>
  <c r="AC50" i="39"/>
  <c r="AE50" i="39"/>
  <c r="U50" i="39"/>
  <c r="X50" i="39"/>
  <c r="AA50" i="39"/>
  <c r="AC54" i="39"/>
  <c r="Y54" i="39"/>
  <c r="AA54" i="39"/>
  <c r="Z54" i="39"/>
  <c r="AD54" i="39"/>
  <c r="W54" i="39"/>
  <c r="AE54" i="39"/>
  <c r="U54" i="39"/>
  <c r="AB54" i="39"/>
  <c r="X54" i="39"/>
  <c r="S58" i="39"/>
  <c r="AC58" i="39"/>
  <c r="Y58" i="39"/>
  <c r="AD58" i="39"/>
  <c r="AB58" i="39"/>
  <c r="AA58" i="39"/>
  <c r="W58" i="39"/>
  <c r="AE58" i="39"/>
  <c r="U58" i="39"/>
  <c r="Z58" i="39"/>
  <c r="X58" i="39"/>
  <c r="AC62" i="39"/>
  <c r="Y62" i="39"/>
  <c r="AA62" i="39"/>
  <c r="Z62" i="39"/>
  <c r="AD62" i="39"/>
  <c r="W62" i="39"/>
  <c r="AB62" i="39"/>
  <c r="AE62" i="39"/>
  <c r="U62" i="39"/>
  <c r="X62" i="39"/>
  <c r="S66" i="39"/>
  <c r="AC66" i="39"/>
  <c r="Y66" i="39"/>
  <c r="AD66" i="39"/>
  <c r="AB66" i="39"/>
  <c r="AA66" i="39"/>
  <c r="W66" i="39"/>
  <c r="Z66" i="39"/>
  <c r="AE66" i="39"/>
  <c r="U66" i="39"/>
  <c r="X66" i="39"/>
  <c r="S70" i="39"/>
  <c r="AC70" i="39"/>
  <c r="Y70" i="39"/>
  <c r="AA70" i="39"/>
  <c r="Z70" i="39"/>
  <c r="AD70" i="39"/>
  <c r="W70" i="39"/>
  <c r="AB70" i="39"/>
  <c r="AE70" i="39"/>
  <c r="U70" i="39"/>
  <c r="X70" i="39"/>
  <c r="AC74" i="39"/>
  <c r="Y74" i="39"/>
  <c r="AD74" i="39"/>
  <c r="AB74" i="39"/>
  <c r="AA74" i="39"/>
  <c r="W74" i="39"/>
  <c r="Z74" i="39"/>
  <c r="AE74" i="39"/>
  <c r="U74" i="39"/>
  <c r="X74" i="39"/>
  <c r="AC78" i="39"/>
  <c r="Y78" i="39"/>
  <c r="AA78" i="39"/>
  <c r="Z78" i="39"/>
  <c r="AD78" i="39"/>
  <c r="AB78" i="39"/>
  <c r="W78" i="39"/>
  <c r="AE78" i="39"/>
  <c r="U78" i="39"/>
  <c r="X78" i="39"/>
  <c r="S82" i="39"/>
  <c r="AC82" i="39"/>
  <c r="Y82" i="39"/>
  <c r="AD82" i="39"/>
  <c r="AB82" i="39"/>
  <c r="AA82" i="39"/>
  <c r="Z82" i="39"/>
  <c r="W82" i="39"/>
  <c r="AE82" i="39"/>
  <c r="U82" i="39"/>
  <c r="X82" i="39"/>
  <c r="L8" i="38"/>
  <c r="K8" i="38"/>
  <c r="N8" i="38"/>
  <c r="J8" i="38"/>
  <c r="M8" i="38"/>
  <c r="I8" i="38"/>
  <c r="O8" i="38"/>
  <c r="E8" i="38"/>
  <c r="H8" i="38"/>
  <c r="G8" i="38"/>
  <c r="L12" i="38"/>
  <c r="K12" i="38"/>
  <c r="N12" i="38"/>
  <c r="J12" i="38"/>
  <c r="M12" i="38"/>
  <c r="I12" i="38"/>
  <c r="O12" i="38"/>
  <c r="E12" i="38"/>
  <c r="H12" i="38"/>
  <c r="G12" i="38"/>
  <c r="N16" i="38"/>
  <c r="L16" i="38"/>
  <c r="M16" i="38"/>
  <c r="K16" i="38"/>
  <c r="J16" i="38"/>
  <c r="I16" i="38"/>
  <c r="O16" i="38"/>
  <c r="E16" i="38"/>
  <c r="H16" i="38"/>
  <c r="G16" i="38"/>
  <c r="N20" i="38"/>
  <c r="J20" i="38"/>
  <c r="L20" i="38"/>
  <c r="M20" i="38"/>
  <c r="K20" i="38"/>
  <c r="I20" i="38"/>
  <c r="O20" i="38"/>
  <c r="E20" i="38"/>
  <c r="H20" i="38"/>
  <c r="G20" i="38"/>
  <c r="N24" i="38"/>
  <c r="J24" i="38"/>
  <c r="L24" i="38"/>
  <c r="M24" i="38"/>
  <c r="K24" i="38"/>
  <c r="I24" i="38"/>
  <c r="O24" i="38"/>
  <c r="E24" i="38"/>
  <c r="H24" i="38"/>
  <c r="G24" i="38"/>
  <c r="N28" i="38"/>
  <c r="J28" i="38"/>
  <c r="L28" i="38"/>
  <c r="M28" i="38"/>
  <c r="K28" i="38"/>
  <c r="I28" i="38"/>
  <c r="O28" i="38"/>
  <c r="E28" i="38"/>
  <c r="H28" i="38"/>
  <c r="G28" i="38"/>
  <c r="N32" i="38"/>
  <c r="J32" i="38"/>
  <c r="L32" i="38"/>
  <c r="M32" i="38"/>
  <c r="K32" i="38"/>
  <c r="I32" i="38"/>
  <c r="O32" i="38"/>
  <c r="E32" i="38"/>
  <c r="H32" i="38"/>
  <c r="G32" i="38"/>
  <c r="N36" i="38"/>
  <c r="J36" i="38"/>
  <c r="L36" i="38"/>
  <c r="M36" i="38"/>
  <c r="K36" i="38"/>
  <c r="I36" i="38"/>
  <c r="O36" i="38"/>
  <c r="E36" i="38"/>
  <c r="H36" i="38"/>
  <c r="G36" i="38"/>
  <c r="K40" i="38"/>
  <c r="N40" i="38"/>
  <c r="J40" i="38"/>
  <c r="M40" i="38"/>
  <c r="I40" i="38"/>
  <c r="L40" i="38"/>
  <c r="O40" i="38"/>
  <c r="E40" i="38"/>
  <c r="H40" i="38"/>
  <c r="G40" i="38"/>
  <c r="K44" i="38"/>
  <c r="N44" i="38"/>
  <c r="J44" i="38"/>
  <c r="M44" i="38"/>
  <c r="I44" i="38"/>
  <c r="L44" i="38"/>
  <c r="O44" i="38"/>
  <c r="E44" i="38"/>
  <c r="H44" i="38"/>
  <c r="G44" i="38"/>
  <c r="K48" i="38"/>
  <c r="N48" i="38"/>
  <c r="J48" i="38"/>
  <c r="M48" i="38"/>
  <c r="I48" i="38"/>
  <c r="L48" i="38"/>
  <c r="O48" i="38"/>
  <c r="E48" i="38"/>
  <c r="H48" i="38"/>
  <c r="G48" i="38"/>
  <c r="K52" i="38"/>
  <c r="N52" i="38"/>
  <c r="J52" i="38"/>
  <c r="M52" i="38"/>
  <c r="I52" i="38"/>
  <c r="L52" i="38"/>
  <c r="O52" i="38"/>
  <c r="E52" i="38"/>
  <c r="H52" i="38"/>
  <c r="G52" i="38"/>
  <c r="K56" i="38"/>
  <c r="N56" i="38"/>
  <c r="J56" i="38"/>
  <c r="M56" i="38"/>
  <c r="I56" i="38"/>
  <c r="L56" i="38"/>
  <c r="O56" i="38"/>
  <c r="E56" i="38"/>
  <c r="H56" i="38"/>
  <c r="G56" i="38"/>
  <c r="K60" i="38"/>
  <c r="N60" i="38"/>
  <c r="J60" i="38"/>
  <c r="M60" i="38"/>
  <c r="I60" i="38"/>
  <c r="L60" i="38"/>
  <c r="O60" i="38"/>
  <c r="E60" i="38"/>
  <c r="H60" i="38"/>
  <c r="G60" i="38"/>
  <c r="K64" i="38"/>
  <c r="N64" i="38"/>
  <c r="J64" i="38"/>
  <c r="M64" i="38"/>
  <c r="I64" i="38"/>
  <c r="L64" i="38"/>
  <c r="O64" i="38"/>
  <c r="E64" i="38"/>
  <c r="H64" i="38"/>
  <c r="G64" i="38"/>
  <c r="K68" i="38"/>
  <c r="N68" i="38"/>
  <c r="J68" i="38"/>
  <c r="M68" i="38"/>
  <c r="I68" i="38"/>
  <c r="L68" i="38"/>
  <c r="O68" i="38"/>
  <c r="E68" i="38"/>
  <c r="H68" i="38"/>
  <c r="G68" i="38"/>
  <c r="K72" i="38"/>
  <c r="N72" i="38"/>
  <c r="J72" i="38"/>
  <c r="M72" i="38"/>
  <c r="I72" i="38"/>
  <c r="L72" i="38"/>
  <c r="O72" i="38"/>
  <c r="E72" i="38"/>
  <c r="H72" i="38"/>
  <c r="G72" i="38"/>
  <c r="K76" i="38"/>
  <c r="N76" i="38"/>
  <c r="J76" i="38"/>
  <c r="M76" i="38"/>
  <c r="I76" i="38"/>
  <c r="L76" i="38"/>
  <c r="O76" i="38"/>
  <c r="E76" i="38"/>
  <c r="H76" i="38"/>
  <c r="G76" i="38"/>
  <c r="K80" i="38"/>
  <c r="N80" i="38"/>
  <c r="J80" i="38"/>
  <c r="M80" i="38"/>
  <c r="I80" i="38"/>
  <c r="L80" i="38"/>
  <c r="O80" i="38"/>
  <c r="E80" i="38"/>
  <c r="H80" i="38"/>
  <c r="G80" i="38"/>
  <c r="K84" i="38"/>
  <c r="N84" i="38"/>
  <c r="J84" i="38"/>
  <c r="M84" i="38"/>
  <c r="I84" i="38"/>
  <c r="L84" i="38"/>
  <c r="O84" i="38"/>
  <c r="E84" i="38"/>
  <c r="H84" i="38"/>
  <c r="G84" i="38"/>
  <c r="AC8" i="38"/>
  <c r="Y8" i="38"/>
  <c r="Z8" i="38"/>
  <c r="AD8" i="38"/>
  <c r="AB8" i="38"/>
  <c r="AE8" i="38"/>
  <c r="U8" i="38"/>
  <c r="AA8" i="38"/>
  <c r="X8" i="38"/>
  <c r="W8" i="38"/>
  <c r="AC12" i="38"/>
  <c r="Y12" i="38"/>
  <c r="AB12" i="38"/>
  <c r="AD12" i="38"/>
  <c r="AA12" i="38"/>
  <c r="AE12" i="38"/>
  <c r="U12" i="38"/>
  <c r="Z12" i="38"/>
  <c r="X12" i="38"/>
  <c r="W12" i="38"/>
  <c r="AC16" i="38"/>
  <c r="Y16" i="38"/>
  <c r="AB16" i="38"/>
  <c r="AD16" i="38"/>
  <c r="AA16" i="38"/>
  <c r="AE16" i="38"/>
  <c r="U16" i="38"/>
  <c r="X16" i="38"/>
  <c r="Z16" i="38"/>
  <c r="W16" i="38"/>
  <c r="AC20" i="38"/>
  <c r="Y20" i="38"/>
  <c r="AB20" i="38"/>
  <c r="AD20" i="38"/>
  <c r="AA20" i="38"/>
  <c r="AE20" i="38"/>
  <c r="U20" i="38"/>
  <c r="X20" i="38"/>
  <c r="W20" i="38"/>
  <c r="Z20" i="38"/>
  <c r="AC24" i="38"/>
  <c r="Y24" i="38"/>
  <c r="AB24" i="38"/>
  <c r="AD24" i="38"/>
  <c r="AA24" i="38"/>
  <c r="Z24" i="38"/>
  <c r="AE24" i="38"/>
  <c r="U24" i="38"/>
  <c r="X24" i="38"/>
  <c r="W24" i="38"/>
  <c r="AC28" i="38"/>
  <c r="Y28" i="38"/>
  <c r="AB28" i="38"/>
  <c r="AD28" i="38"/>
  <c r="AA28" i="38"/>
  <c r="AE28" i="38"/>
  <c r="U28" i="38"/>
  <c r="Z28" i="38"/>
  <c r="X28" i="38"/>
  <c r="W28" i="38"/>
  <c r="AC32" i="38"/>
  <c r="Y32" i="38"/>
  <c r="AB32" i="38"/>
  <c r="AD32" i="38"/>
  <c r="AA32" i="38"/>
  <c r="AE32" i="38"/>
  <c r="U32" i="38"/>
  <c r="X32" i="38"/>
  <c r="Z32" i="38"/>
  <c r="W32" i="38"/>
  <c r="AC36" i="38"/>
  <c r="Y36" i="38"/>
  <c r="AB36" i="38"/>
  <c r="AD36" i="38"/>
  <c r="AA36" i="38"/>
  <c r="AE36" i="38"/>
  <c r="U36" i="38"/>
  <c r="X36" i="38"/>
  <c r="W36" i="38"/>
  <c r="Z36" i="38"/>
  <c r="AC40" i="38"/>
  <c r="Y40" i="38"/>
  <c r="AB40" i="38"/>
  <c r="AD40" i="38"/>
  <c r="AA40" i="38"/>
  <c r="Z40" i="38"/>
  <c r="AE40" i="38"/>
  <c r="U40" i="38"/>
  <c r="X40" i="38"/>
  <c r="W40" i="38"/>
  <c r="AC44" i="38"/>
  <c r="Y44" i="38"/>
  <c r="AB44" i="38"/>
  <c r="AD44" i="38"/>
  <c r="AA44" i="38"/>
  <c r="AE44" i="38"/>
  <c r="U44" i="38"/>
  <c r="Z44" i="38"/>
  <c r="X44" i="38"/>
  <c r="W44" i="38"/>
  <c r="AC48" i="38"/>
  <c r="Y48" i="38"/>
  <c r="AB48" i="38"/>
  <c r="AD48" i="38"/>
  <c r="AA48" i="38"/>
  <c r="AE48" i="38"/>
  <c r="U48" i="38"/>
  <c r="X48" i="38"/>
  <c r="Z48" i="38"/>
  <c r="W48" i="38"/>
  <c r="AC52" i="38"/>
  <c r="Y52" i="38"/>
  <c r="AB52" i="38"/>
  <c r="AD52" i="38"/>
  <c r="AA52" i="38"/>
  <c r="AE52" i="38"/>
  <c r="U52" i="38"/>
  <c r="X52" i="38"/>
  <c r="W52" i="38"/>
  <c r="Z52" i="38"/>
  <c r="AC56" i="38"/>
  <c r="Y56" i="38"/>
  <c r="AB56" i="38"/>
  <c r="AD56" i="38"/>
  <c r="AA56" i="38"/>
  <c r="Z56" i="38"/>
  <c r="AE56" i="38"/>
  <c r="U56" i="38"/>
  <c r="X56" i="38"/>
  <c r="W56" i="38"/>
  <c r="AC60" i="38"/>
  <c r="Y60" i="38"/>
  <c r="AB60" i="38"/>
  <c r="AD60" i="38"/>
  <c r="AA60" i="38"/>
  <c r="AE60" i="38"/>
  <c r="U60" i="38"/>
  <c r="Z60" i="38"/>
  <c r="X60" i="38"/>
  <c r="W60" i="38"/>
  <c r="AC64" i="38"/>
  <c r="Y64" i="38"/>
  <c r="AB64" i="38"/>
  <c r="AD64" i="38"/>
  <c r="AA64" i="38"/>
  <c r="AE64" i="38"/>
  <c r="U64" i="38"/>
  <c r="X64" i="38"/>
  <c r="Z64" i="38"/>
  <c r="W64" i="38"/>
  <c r="AC68" i="38"/>
  <c r="Y68" i="38"/>
  <c r="AB68" i="38"/>
  <c r="AD68" i="38"/>
  <c r="AA68" i="38"/>
  <c r="AE68" i="38"/>
  <c r="U68" i="38"/>
  <c r="X68" i="38"/>
  <c r="W68" i="38"/>
  <c r="Z68" i="38"/>
  <c r="AC72" i="38"/>
  <c r="Y72" i="38"/>
  <c r="AB72" i="38"/>
  <c r="AD72" i="38"/>
  <c r="AA72" i="38"/>
  <c r="Z72" i="38"/>
  <c r="AE72" i="38"/>
  <c r="U72" i="38"/>
  <c r="X72" i="38"/>
  <c r="W72" i="38"/>
  <c r="AA76" i="38"/>
  <c r="AC76" i="38"/>
  <c r="Y76" i="38"/>
  <c r="AD76" i="38"/>
  <c r="AB76" i="38"/>
  <c r="Z76" i="38"/>
  <c r="AE76" i="38"/>
  <c r="U76" i="38"/>
  <c r="X76" i="38"/>
  <c r="W76" i="38"/>
  <c r="AA80" i="38"/>
  <c r="AC80" i="38"/>
  <c r="Y80" i="38"/>
  <c r="AD80" i="38"/>
  <c r="AB80" i="38"/>
  <c r="Z80" i="38"/>
  <c r="AE80" i="38"/>
  <c r="U80" i="38"/>
  <c r="X80" i="38"/>
  <c r="W80" i="38"/>
  <c r="AA84" i="38"/>
  <c r="AC84" i="38"/>
  <c r="Y84" i="38"/>
  <c r="AD84" i="38"/>
  <c r="AB84" i="38"/>
  <c r="Z84" i="38"/>
  <c r="AE84" i="38"/>
  <c r="U84" i="38"/>
  <c r="X84" i="38"/>
  <c r="W84" i="38"/>
  <c r="AD8" i="37"/>
  <c r="Z8" i="37"/>
  <c r="AC8" i="37"/>
  <c r="Y8" i="37"/>
  <c r="AB8" i="37"/>
  <c r="AA8" i="37"/>
  <c r="AE8" i="37"/>
  <c r="U8" i="37"/>
  <c r="X8" i="37"/>
  <c r="W8" i="37"/>
  <c r="AD12" i="37"/>
  <c r="Z12" i="37"/>
  <c r="AC12" i="37"/>
  <c r="Y12" i="37"/>
  <c r="AB12" i="37"/>
  <c r="AA12" i="37"/>
  <c r="AE12" i="37"/>
  <c r="U12" i="37"/>
  <c r="X12" i="37"/>
  <c r="W12" i="37"/>
  <c r="AD16" i="37"/>
  <c r="Z16" i="37"/>
  <c r="AC16" i="37"/>
  <c r="Y16" i="37"/>
  <c r="AB16" i="37"/>
  <c r="AA16" i="37"/>
  <c r="AE16" i="37"/>
  <c r="U16" i="37"/>
  <c r="X16" i="37"/>
  <c r="W16" i="37"/>
  <c r="AD20" i="37"/>
  <c r="Z20" i="37"/>
  <c r="AC20" i="37"/>
  <c r="Y20" i="37"/>
  <c r="AB20" i="37"/>
  <c r="AA20" i="37"/>
  <c r="AE20" i="37"/>
  <c r="U20" i="37"/>
  <c r="X20" i="37"/>
  <c r="W20" i="37"/>
  <c r="AD24" i="37"/>
  <c r="Z24" i="37"/>
  <c r="AC24" i="37"/>
  <c r="Y24" i="37"/>
  <c r="AB24" i="37"/>
  <c r="AA24" i="37"/>
  <c r="AE24" i="37"/>
  <c r="U24" i="37"/>
  <c r="X24" i="37"/>
  <c r="W24" i="37"/>
  <c r="AC28" i="37"/>
  <c r="AA28" i="37"/>
  <c r="Z28" i="37"/>
  <c r="Y28" i="37"/>
  <c r="AD28" i="37"/>
  <c r="AB28" i="37"/>
  <c r="X28" i="37"/>
  <c r="W28" i="37"/>
  <c r="U28" i="37"/>
  <c r="AE28" i="37"/>
  <c r="AC32" i="37"/>
  <c r="Y32" i="37"/>
  <c r="AA32" i="37"/>
  <c r="Z32" i="37"/>
  <c r="AD32" i="37"/>
  <c r="AB32" i="37"/>
  <c r="X32" i="37"/>
  <c r="W32" i="37"/>
  <c r="AE32" i="37"/>
  <c r="U32" i="37"/>
  <c r="AC36" i="37"/>
  <c r="Y36" i="37"/>
  <c r="AA36" i="37"/>
  <c r="Z36" i="37"/>
  <c r="AD36" i="37"/>
  <c r="AB36" i="37"/>
  <c r="X36" i="37"/>
  <c r="W36" i="37"/>
  <c r="U36" i="37"/>
  <c r="AE36" i="37"/>
  <c r="AC40" i="37"/>
  <c r="Y40" i="37"/>
  <c r="AA40" i="37"/>
  <c r="Z40" i="37"/>
  <c r="AD40" i="37"/>
  <c r="AB40" i="37"/>
  <c r="AE40" i="37"/>
  <c r="U40" i="37"/>
  <c r="X40" i="37"/>
  <c r="W40" i="37"/>
  <c r="AC44" i="37"/>
  <c r="Y44" i="37"/>
  <c r="AA44" i="37"/>
  <c r="Z44" i="37"/>
  <c r="AD44" i="37"/>
  <c r="AB44" i="37"/>
  <c r="AE44" i="37"/>
  <c r="U44" i="37"/>
  <c r="X44" i="37"/>
  <c r="W44" i="37"/>
  <c r="AC48" i="37"/>
  <c r="Y48" i="37"/>
  <c r="AA48" i="37"/>
  <c r="Z48" i="37"/>
  <c r="AD48" i="37"/>
  <c r="AB48" i="37"/>
  <c r="AE48" i="37"/>
  <c r="U48" i="37"/>
  <c r="X48" i="37"/>
  <c r="W48" i="37"/>
  <c r="AD52" i="37"/>
  <c r="Z52" i="37"/>
  <c r="AC52" i="37"/>
  <c r="Y52" i="37"/>
  <c r="AB52" i="37"/>
  <c r="AA52" i="37"/>
  <c r="AE52" i="37"/>
  <c r="U52" i="37"/>
  <c r="X52" i="37"/>
  <c r="W52" i="37"/>
  <c r="AD56" i="37"/>
  <c r="Z56" i="37"/>
  <c r="AC56" i="37"/>
  <c r="Y56" i="37"/>
  <c r="AB56" i="37"/>
  <c r="AA56" i="37"/>
  <c r="AE56" i="37"/>
  <c r="U56" i="37"/>
  <c r="X56" i="37"/>
  <c r="W56" i="37"/>
  <c r="AD60" i="37"/>
  <c r="Z60" i="37"/>
  <c r="AC60" i="37"/>
  <c r="Y60" i="37"/>
  <c r="AB60" i="37"/>
  <c r="AA60" i="37"/>
  <c r="AE60" i="37"/>
  <c r="U60" i="37"/>
  <c r="X60" i="37"/>
  <c r="W60" i="37"/>
  <c r="AD64" i="37"/>
  <c r="Z64" i="37"/>
  <c r="AC64" i="37"/>
  <c r="Y64" i="37"/>
  <c r="AB64" i="37"/>
  <c r="AA64" i="37"/>
  <c r="AE64" i="37"/>
  <c r="U64" i="37"/>
  <c r="X64" i="37"/>
  <c r="W64" i="37"/>
  <c r="AD68" i="37"/>
  <c r="Z68" i="37"/>
  <c r="AC68" i="37"/>
  <c r="Y68" i="37"/>
  <c r="AB68" i="37"/>
  <c r="AA68" i="37"/>
  <c r="AE68" i="37"/>
  <c r="U68" i="37"/>
  <c r="X68" i="37"/>
  <c r="W68" i="37"/>
  <c r="AD72" i="37"/>
  <c r="Z72" i="37"/>
  <c r="AC72" i="37"/>
  <c r="Y72" i="37"/>
  <c r="AB72" i="37"/>
  <c r="AA72" i="37"/>
  <c r="AE72" i="37"/>
  <c r="U72" i="37"/>
  <c r="X72" i="37"/>
  <c r="W72" i="37"/>
  <c r="AD76" i="37"/>
  <c r="Z76" i="37"/>
  <c r="AC76" i="37"/>
  <c r="Y76" i="37"/>
  <c r="AB76" i="37"/>
  <c r="AA76" i="37"/>
  <c r="AE76" i="37"/>
  <c r="U76" i="37"/>
  <c r="X76" i="37"/>
  <c r="W76" i="37"/>
  <c r="AD80" i="37"/>
  <c r="Z80" i="37"/>
  <c r="AC80" i="37"/>
  <c r="Y80" i="37"/>
  <c r="AB80" i="37"/>
  <c r="AA80" i="37"/>
  <c r="AE80" i="37"/>
  <c r="U80" i="37"/>
  <c r="X80" i="37"/>
  <c r="W80" i="37"/>
  <c r="AD84" i="37"/>
  <c r="Z84" i="37"/>
  <c r="AC84" i="37"/>
  <c r="Y84" i="37"/>
  <c r="AB84" i="37"/>
  <c r="AA84" i="37"/>
  <c r="AE84" i="37"/>
  <c r="U84" i="37"/>
  <c r="X84" i="37"/>
  <c r="W84" i="37"/>
  <c r="K8" i="37"/>
  <c r="M8" i="37"/>
  <c r="I8" i="37"/>
  <c r="N8" i="37"/>
  <c r="L8" i="37"/>
  <c r="J8" i="37"/>
  <c r="H8" i="37"/>
  <c r="G8" i="37"/>
  <c r="O8" i="37"/>
  <c r="E8" i="37"/>
  <c r="K12" i="37"/>
  <c r="M12" i="37"/>
  <c r="I12" i="37"/>
  <c r="N12" i="37"/>
  <c r="L12" i="37"/>
  <c r="J12" i="37"/>
  <c r="H12" i="37"/>
  <c r="G12" i="37"/>
  <c r="O12" i="37"/>
  <c r="E12" i="37"/>
  <c r="L16" i="37"/>
  <c r="K16" i="37"/>
  <c r="N16" i="37"/>
  <c r="J16" i="37"/>
  <c r="M16" i="37"/>
  <c r="I16" i="37"/>
  <c r="H16" i="37"/>
  <c r="G16" i="37"/>
  <c r="O16" i="37"/>
  <c r="E16" i="37"/>
  <c r="L20" i="37"/>
  <c r="K20" i="37"/>
  <c r="N20" i="37"/>
  <c r="J20" i="37"/>
  <c r="M20" i="37"/>
  <c r="I20" i="37"/>
  <c r="H20" i="37"/>
  <c r="G20" i="37"/>
  <c r="O20" i="37"/>
  <c r="E20" i="37"/>
  <c r="L24" i="37"/>
  <c r="K24" i="37"/>
  <c r="N24" i="37"/>
  <c r="J24" i="37"/>
  <c r="M24" i="37"/>
  <c r="I24" i="37"/>
  <c r="H24" i="37"/>
  <c r="G24" i="37"/>
  <c r="O24" i="37"/>
  <c r="E24" i="37"/>
  <c r="L28" i="37"/>
  <c r="K28" i="37"/>
  <c r="N28" i="37"/>
  <c r="J28" i="37"/>
  <c r="M28" i="37"/>
  <c r="I28" i="37"/>
  <c r="H28" i="37"/>
  <c r="G28" i="37"/>
  <c r="O28" i="37"/>
  <c r="E28" i="37"/>
  <c r="L32" i="37"/>
  <c r="K32" i="37"/>
  <c r="N32" i="37"/>
  <c r="J32" i="37"/>
  <c r="M32" i="37"/>
  <c r="I32" i="37"/>
  <c r="H32" i="37"/>
  <c r="G32" i="37"/>
  <c r="O32" i="37"/>
  <c r="E32" i="37"/>
  <c r="L36" i="37"/>
  <c r="K36" i="37"/>
  <c r="N36" i="37"/>
  <c r="J36" i="37"/>
  <c r="M36" i="37"/>
  <c r="I36" i="37"/>
  <c r="H36" i="37"/>
  <c r="G36" i="37"/>
  <c r="O36" i="37"/>
  <c r="E36" i="37"/>
  <c r="L40" i="37"/>
  <c r="K40" i="37"/>
  <c r="N40" i="37"/>
  <c r="J40" i="37"/>
  <c r="M40" i="37"/>
  <c r="I40" i="37"/>
  <c r="H40" i="37"/>
  <c r="G40" i="37"/>
  <c r="O40" i="37"/>
  <c r="E40" i="37"/>
  <c r="L44" i="37"/>
  <c r="K44" i="37"/>
  <c r="N44" i="37"/>
  <c r="J44" i="37"/>
  <c r="M44" i="37"/>
  <c r="I44" i="37"/>
  <c r="H44" i="37"/>
  <c r="G44" i="37"/>
  <c r="O44" i="37"/>
  <c r="E44" i="37"/>
  <c r="L48" i="37"/>
  <c r="K48" i="37"/>
  <c r="N48" i="37"/>
  <c r="J48" i="37"/>
  <c r="M48" i="37"/>
  <c r="I48" i="37"/>
  <c r="H48" i="37"/>
  <c r="G48" i="37"/>
  <c r="O48" i="37"/>
  <c r="E48" i="37"/>
  <c r="L52" i="37"/>
  <c r="K52" i="37"/>
  <c r="N52" i="37"/>
  <c r="J52" i="37"/>
  <c r="M52" i="37"/>
  <c r="I52" i="37"/>
  <c r="H52" i="37"/>
  <c r="G52" i="37"/>
  <c r="O52" i="37"/>
  <c r="E52" i="37"/>
  <c r="L56" i="37"/>
  <c r="K56" i="37"/>
  <c r="N56" i="37"/>
  <c r="J56" i="37"/>
  <c r="M56" i="37"/>
  <c r="I56" i="37"/>
  <c r="H56" i="37"/>
  <c r="G56" i="37"/>
  <c r="O56" i="37"/>
  <c r="E56" i="37"/>
  <c r="L60" i="37"/>
  <c r="K60" i="37"/>
  <c r="N60" i="37"/>
  <c r="J60" i="37"/>
  <c r="M60" i="37"/>
  <c r="I60" i="37"/>
  <c r="H60" i="37"/>
  <c r="G60" i="37"/>
  <c r="O60" i="37"/>
  <c r="E60" i="37"/>
  <c r="L64" i="37"/>
  <c r="K64" i="37"/>
  <c r="N64" i="37"/>
  <c r="J64" i="37"/>
  <c r="M64" i="37"/>
  <c r="I64" i="37"/>
  <c r="H64" i="37"/>
  <c r="G64" i="37"/>
  <c r="O64" i="37"/>
  <c r="E64" i="37"/>
  <c r="L68" i="37"/>
  <c r="K68" i="37"/>
  <c r="N68" i="37"/>
  <c r="J68" i="37"/>
  <c r="M68" i="37"/>
  <c r="I68" i="37"/>
  <c r="O68" i="37"/>
  <c r="E68" i="37"/>
  <c r="H68" i="37"/>
  <c r="G68" i="37"/>
  <c r="L72" i="37"/>
  <c r="K72" i="37"/>
  <c r="N72" i="37"/>
  <c r="J72" i="37"/>
  <c r="M72" i="37"/>
  <c r="I72" i="37"/>
  <c r="O72" i="37"/>
  <c r="E72" i="37"/>
  <c r="H72" i="37"/>
  <c r="G72" i="37"/>
  <c r="L76" i="37"/>
  <c r="K76" i="37"/>
  <c r="N76" i="37"/>
  <c r="J76" i="37"/>
  <c r="M76" i="37"/>
  <c r="I76" i="37"/>
  <c r="O76" i="37"/>
  <c r="E76" i="37"/>
  <c r="H76" i="37"/>
  <c r="G76" i="37"/>
  <c r="L80" i="37"/>
  <c r="K80" i="37"/>
  <c r="N80" i="37"/>
  <c r="J80" i="37"/>
  <c r="M80" i="37"/>
  <c r="I80" i="37"/>
  <c r="O80" i="37"/>
  <c r="E80" i="37"/>
  <c r="H80" i="37"/>
  <c r="G80" i="37"/>
  <c r="L84" i="37"/>
  <c r="K84" i="37"/>
  <c r="N84" i="37"/>
  <c r="J84" i="37"/>
  <c r="M84" i="37"/>
  <c r="I84" i="37"/>
  <c r="O84" i="37"/>
  <c r="E84" i="37"/>
  <c r="H84" i="37"/>
  <c r="G84" i="37"/>
  <c r="O5" i="36"/>
  <c r="K5" i="36"/>
  <c r="G5" i="36"/>
  <c r="N5" i="36"/>
  <c r="J5" i="36"/>
  <c r="E5" i="36"/>
  <c r="M5" i="36"/>
  <c r="I5" i="36"/>
  <c r="L5" i="36"/>
  <c r="H5" i="36"/>
  <c r="L9" i="36"/>
  <c r="H9" i="36"/>
  <c r="O9" i="36"/>
  <c r="K9" i="36"/>
  <c r="G9" i="36"/>
  <c r="N9" i="36"/>
  <c r="J9" i="36"/>
  <c r="M9" i="36"/>
  <c r="I9" i="36"/>
  <c r="E9" i="36"/>
  <c r="L13" i="36"/>
  <c r="H13" i="36"/>
  <c r="O13" i="36"/>
  <c r="K13" i="36"/>
  <c r="G13" i="36"/>
  <c r="N13" i="36"/>
  <c r="J13" i="36"/>
  <c r="M13" i="36"/>
  <c r="I13" i="36"/>
  <c r="E13" i="36"/>
  <c r="L17" i="36"/>
  <c r="H17" i="36"/>
  <c r="O17" i="36"/>
  <c r="K17" i="36"/>
  <c r="G17" i="36"/>
  <c r="N17" i="36"/>
  <c r="J17" i="36"/>
  <c r="M17" i="36"/>
  <c r="I17" i="36"/>
  <c r="E17" i="36"/>
  <c r="L21" i="36"/>
  <c r="H21" i="36"/>
  <c r="O21" i="36"/>
  <c r="K21" i="36"/>
  <c r="G21" i="36"/>
  <c r="N21" i="36"/>
  <c r="J21" i="36"/>
  <c r="M21" i="36"/>
  <c r="I21" i="36"/>
  <c r="E21" i="36"/>
  <c r="L25" i="36"/>
  <c r="H25" i="36"/>
  <c r="O25" i="36"/>
  <c r="K25" i="36"/>
  <c r="G25" i="36"/>
  <c r="N25" i="36"/>
  <c r="J25" i="36"/>
  <c r="M25" i="36"/>
  <c r="I25" i="36"/>
  <c r="E25" i="36"/>
  <c r="L29" i="36"/>
  <c r="H29" i="36"/>
  <c r="N29" i="36"/>
  <c r="J29" i="36"/>
  <c r="O29" i="36"/>
  <c r="G29" i="36"/>
  <c r="M29" i="36"/>
  <c r="E29" i="36"/>
  <c r="K29" i="36"/>
  <c r="I29" i="36"/>
  <c r="L33" i="36"/>
  <c r="H33" i="36"/>
  <c r="N33" i="36"/>
  <c r="J33" i="36"/>
  <c r="K33" i="36"/>
  <c r="I33" i="36"/>
  <c r="O33" i="36"/>
  <c r="G33" i="36"/>
  <c r="M33" i="36"/>
  <c r="E33" i="36"/>
  <c r="L37" i="36"/>
  <c r="H37" i="36"/>
  <c r="N37" i="36"/>
  <c r="J37" i="36"/>
  <c r="O37" i="36"/>
  <c r="G37" i="36"/>
  <c r="M37" i="36"/>
  <c r="E37" i="36"/>
  <c r="K37" i="36"/>
  <c r="I37" i="36"/>
  <c r="M41" i="36"/>
  <c r="I41" i="36"/>
  <c r="E41" i="36"/>
  <c r="L41" i="36"/>
  <c r="H41" i="36"/>
  <c r="O41" i="36"/>
  <c r="K41" i="36"/>
  <c r="G41" i="36"/>
  <c r="N41" i="36"/>
  <c r="J41" i="36"/>
  <c r="M45" i="36"/>
  <c r="I45" i="36"/>
  <c r="E45" i="36"/>
  <c r="L45" i="36"/>
  <c r="H45" i="36"/>
  <c r="O45" i="36"/>
  <c r="K45" i="36"/>
  <c r="G45" i="36"/>
  <c r="N45" i="36"/>
  <c r="J45" i="36"/>
  <c r="M49" i="36"/>
  <c r="I49" i="36"/>
  <c r="E49" i="36"/>
  <c r="L49" i="36"/>
  <c r="H49" i="36"/>
  <c r="O49" i="36"/>
  <c r="K49" i="36"/>
  <c r="G49" i="36"/>
  <c r="N49" i="36"/>
  <c r="J49" i="36"/>
  <c r="M53" i="36"/>
  <c r="I53" i="36"/>
  <c r="E53" i="36"/>
  <c r="L53" i="36"/>
  <c r="H53" i="36"/>
  <c r="O53" i="36"/>
  <c r="K53" i="36"/>
  <c r="G53" i="36"/>
  <c r="N53" i="36"/>
  <c r="J53" i="36"/>
  <c r="O57" i="36"/>
  <c r="K57" i="36"/>
  <c r="G57" i="36"/>
  <c r="M57" i="36"/>
  <c r="I57" i="36"/>
  <c r="E57" i="36"/>
  <c r="N57" i="36"/>
  <c r="L57" i="36"/>
  <c r="J57" i="36"/>
  <c r="H57" i="36"/>
  <c r="L61" i="36"/>
  <c r="O61" i="36"/>
  <c r="K61" i="36"/>
  <c r="G61" i="36"/>
  <c r="N61" i="36"/>
  <c r="M61" i="36"/>
  <c r="I61" i="36"/>
  <c r="E61" i="36"/>
  <c r="J61" i="36"/>
  <c r="H61" i="36"/>
  <c r="L65" i="36"/>
  <c r="H65" i="36"/>
  <c r="O65" i="36"/>
  <c r="K65" i="36"/>
  <c r="G65" i="36"/>
  <c r="N65" i="36"/>
  <c r="J65" i="36"/>
  <c r="M65" i="36"/>
  <c r="I65" i="36"/>
  <c r="E65" i="36"/>
  <c r="L69" i="36"/>
  <c r="H69" i="36"/>
  <c r="O69" i="36"/>
  <c r="K69" i="36"/>
  <c r="G69" i="36"/>
  <c r="N69" i="36"/>
  <c r="J69" i="36"/>
  <c r="M69" i="36"/>
  <c r="I69" i="36"/>
  <c r="E69" i="36"/>
  <c r="L73" i="36"/>
  <c r="H73" i="36"/>
  <c r="O73" i="36"/>
  <c r="K73" i="36"/>
  <c r="G73" i="36"/>
  <c r="N73" i="36"/>
  <c r="J73" i="36"/>
  <c r="M73" i="36"/>
  <c r="I73" i="36"/>
  <c r="E73" i="36"/>
  <c r="L77" i="36"/>
  <c r="H77" i="36"/>
  <c r="O77" i="36"/>
  <c r="K77" i="36"/>
  <c r="G77" i="36"/>
  <c r="N77" i="36"/>
  <c r="J77" i="36"/>
  <c r="M77" i="36"/>
  <c r="I77" i="36"/>
  <c r="E77" i="36"/>
  <c r="L81" i="36"/>
  <c r="H81" i="36"/>
  <c r="O81" i="36"/>
  <c r="K81" i="36"/>
  <c r="G81" i="36"/>
  <c r="N81" i="36"/>
  <c r="J81" i="36"/>
  <c r="M81" i="36"/>
  <c r="I81" i="36"/>
  <c r="E81" i="36"/>
  <c r="M6" i="36"/>
  <c r="I6" i="36"/>
  <c r="E6" i="36"/>
  <c r="L6" i="36"/>
  <c r="H6" i="36"/>
  <c r="O6" i="36"/>
  <c r="K6" i="36"/>
  <c r="G6" i="36"/>
  <c r="N6" i="36"/>
  <c r="J6" i="36"/>
  <c r="M10" i="36"/>
  <c r="I10" i="36"/>
  <c r="E10" i="36"/>
  <c r="L10" i="36"/>
  <c r="H10" i="36"/>
  <c r="O10" i="36"/>
  <c r="K10" i="36"/>
  <c r="G10" i="36"/>
  <c r="N10" i="36"/>
  <c r="J10" i="36"/>
  <c r="M14" i="36"/>
  <c r="I14" i="36"/>
  <c r="E14" i="36"/>
  <c r="L14" i="36"/>
  <c r="H14" i="36"/>
  <c r="O14" i="36"/>
  <c r="K14" i="36"/>
  <c r="G14" i="36"/>
  <c r="N14" i="36"/>
  <c r="J14" i="36"/>
  <c r="M18" i="36"/>
  <c r="I18" i="36"/>
  <c r="E18" i="36"/>
  <c r="L18" i="36"/>
  <c r="H18" i="36"/>
  <c r="O18" i="36"/>
  <c r="K18" i="36"/>
  <c r="G18" i="36"/>
  <c r="N18" i="36"/>
  <c r="J18" i="36"/>
  <c r="M22" i="36"/>
  <c r="I22" i="36"/>
  <c r="E22" i="36"/>
  <c r="L22" i="36"/>
  <c r="H22" i="36"/>
  <c r="O22" i="36"/>
  <c r="K22" i="36"/>
  <c r="G22" i="36"/>
  <c r="N22" i="36"/>
  <c r="J22" i="36"/>
  <c r="M26" i="36"/>
  <c r="I26" i="36"/>
  <c r="O26" i="36"/>
  <c r="J26" i="36"/>
  <c r="E26" i="36"/>
  <c r="N26" i="36"/>
  <c r="H26" i="36"/>
  <c r="L26" i="36"/>
  <c r="G26" i="36"/>
  <c r="K26" i="36"/>
  <c r="M30" i="36"/>
  <c r="I30" i="36"/>
  <c r="E30" i="36"/>
  <c r="O30" i="36"/>
  <c r="K30" i="36"/>
  <c r="G30" i="36"/>
  <c r="L30" i="36"/>
  <c r="J30" i="36"/>
  <c r="H30" i="36"/>
  <c r="N30" i="36"/>
  <c r="M34" i="36"/>
  <c r="I34" i="36"/>
  <c r="E34" i="36"/>
  <c r="O34" i="36"/>
  <c r="K34" i="36"/>
  <c r="G34" i="36"/>
  <c r="H34" i="36"/>
  <c r="N34" i="36"/>
  <c r="L34" i="36"/>
  <c r="J34" i="36"/>
  <c r="N38" i="36"/>
  <c r="J38" i="36"/>
  <c r="M38" i="36"/>
  <c r="I38" i="36"/>
  <c r="E38" i="36"/>
  <c r="L38" i="36"/>
  <c r="H38" i="36"/>
  <c r="O38" i="36"/>
  <c r="K38" i="36"/>
  <c r="G38" i="36"/>
  <c r="N42" i="36"/>
  <c r="J42" i="36"/>
  <c r="M42" i="36"/>
  <c r="I42" i="36"/>
  <c r="E42" i="36"/>
  <c r="L42" i="36"/>
  <c r="H42" i="36"/>
  <c r="O42" i="36"/>
  <c r="K42" i="36"/>
  <c r="G42" i="36"/>
  <c r="N46" i="36"/>
  <c r="J46" i="36"/>
  <c r="M46" i="36"/>
  <c r="I46" i="36"/>
  <c r="E46" i="36"/>
  <c r="L46" i="36"/>
  <c r="H46" i="36"/>
  <c r="O46" i="36"/>
  <c r="K46" i="36"/>
  <c r="G46" i="36"/>
  <c r="N50" i="36"/>
  <c r="J50" i="36"/>
  <c r="M50" i="36"/>
  <c r="I50" i="36"/>
  <c r="E50" i="36"/>
  <c r="L50" i="36"/>
  <c r="H50" i="36"/>
  <c r="O50" i="36"/>
  <c r="K50" i="36"/>
  <c r="G50" i="36"/>
  <c r="L54" i="36"/>
  <c r="H54" i="36"/>
  <c r="N54" i="36"/>
  <c r="J54" i="36"/>
  <c r="O54" i="36"/>
  <c r="G54" i="36"/>
  <c r="M54" i="36"/>
  <c r="E54" i="36"/>
  <c r="K54" i="36"/>
  <c r="I54" i="36"/>
  <c r="L58" i="36"/>
  <c r="H58" i="36"/>
  <c r="N58" i="36"/>
  <c r="J58" i="36"/>
  <c r="K58" i="36"/>
  <c r="I58" i="36"/>
  <c r="O58" i="36"/>
  <c r="G58" i="36"/>
  <c r="M58" i="36"/>
  <c r="E58" i="36"/>
  <c r="M62" i="36"/>
  <c r="I62" i="36"/>
  <c r="E62" i="36"/>
  <c r="L62" i="36"/>
  <c r="H62" i="36"/>
  <c r="O62" i="36"/>
  <c r="K62" i="36"/>
  <c r="G62" i="36"/>
  <c r="N62" i="36"/>
  <c r="J62" i="36"/>
  <c r="M66" i="36"/>
  <c r="I66" i="36"/>
  <c r="E66" i="36"/>
  <c r="L66" i="36"/>
  <c r="H66" i="36"/>
  <c r="O66" i="36"/>
  <c r="K66" i="36"/>
  <c r="G66" i="36"/>
  <c r="N66" i="36"/>
  <c r="J66" i="36"/>
  <c r="M70" i="36"/>
  <c r="I70" i="36"/>
  <c r="E70" i="36"/>
  <c r="L70" i="36"/>
  <c r="H70" i="36"/>
  <c r="O70" i="36"/>
  <c r="K70" i="36"/>
  <c r="G70" i="36"/>
  <c r="N70" i="36"/>
  <c r="J70" i="36"/>
  <c r="M74" i="36"/>
  <c r="I74" i="36"/>
  <c r="E74" i="36"/>
  <c r="L74" i="36"/>
  <c r="H74" i="36"/>
  <c r="O74" i="36"/>
  <c r="K74" i="36"/>
  <c r="G74" i="36"/>
  <c r="N74" i="36"/>
  <c r="J74" i="36"/>
  <c r="M78" i="36"/>
  <c r="I78" i="36"/>
  <c r="E78" i="36"/>
  <c r="L78" i="36"/>
  <c r="H78" i="36"/>
  <c r="O78" i="36"/>
  <c r="K78" i="36"/>
  <c r="G78" i="36"/>
  <c r="N78" i="36"/>
  <c r="J78" i="36"/>
  <c r="M82" i="36"/>
  <c r="I82" i="36"/>
  <c r="E82" i="36"/>
  <c r="L82" i="36"/>
  <c r="H82" i="36"/>
  <c r="O82" i="36"/>
  <c r="K82" i="36"/>
  <c r="G82" i="36"/>
  <c r="N82" i="36"/>
  <c r="J82" i="36"/>
  <c r="N7" i="36"/>
  <c r="J7" i="36"/>
  <c r="M7" i="36"/>
  <c r="I7" i="36"/>
  <c r="E7" i="36"/>
  <c r="L7" i="36"/>
  <c r="H7" i="36"/>
  <c r="O7" i="36"/>
  <c r="K7" i="36"/>
  <c r="G7" i="36"/>
  <c r="N11" i="36"/>
  <c r="J11" i="36"/>
  <c r="M11" i="36"/>
  <c r="I11" i="36"/>
  <c r="E11" i="36"/>
  <c r="L11" i="36"/>
  <c r="H11" i="36"/>
  <c r="O11" i="36"/>
  <c r="K11" i="36"/>
  <c r="G11" i="36"/>
  <c r="N15" i="36"/>
  <c r="J15" i="36"/>
  <c r="M15" i="36"/>
  <c r="I15" i="36"/>
  <c r="E15" i="36"/>
  <c r="L15" i="36"/>
  <c r="H15" i="36"/>
  <c r="O15" i="36"/>
  <c r="K15" i="36"/>
  <c r="G15" i="36"/>
  <c r="N19" i="36"/>
  <c r="J19" i="36"/>
  <c r="M19" i="36"/>
  <c r="I19" i="36"/>
  <c r="E19" i="36"/>
  <c r="L19" i="36"/>
  <c r="H19" i="36"/>
  <c r="O19" i="36"/>
  <c r="K19" i="36"/>
  <c r="G19" i="36"/>
  <c r="N23" i="36"/>
  <c r="J23" i="36"/>
  <c r="M23" i="36"/>
  <c r="I23" i="36"/>
  <c r="E23" i="36"/>
  <c r="L23" i="36"/>
  <c r="H23" i="36"/>
  <c r="O23" i="36"/>
  <c r="K23" i="36"/>
  <c r="G23" i="36"/>
  <c r="N27" i="36"/>
  <c r="J27" i="36"/>
  <c r="L27" i="36"/>
  <c r="H27" i="36"/>
  <c r="M27" i="36"/>
  <c r="E27" i="36"/>
  <c r="K27" i="36"/>
  <c r="I27" i="36"/>
  <c r="O27" i="36"/>
  <c r="G27" i="36"/>
  <c r="N31" i="36"/>
  <c r="J31" i="36"/>
  <c r="L31" i="36"/>
  <c r="H31" i="36"/>
  <c r="I31" i="36"/>
  <c r="O31" i="36"/>
  <c r="G31" i="36"/>
  <c r="M31" i="36"/>
  <c r="E31" i="36"/>
  <c r="K31" i="36"/>
  <c r="N35" i="36"/>
  <c r="J35" i="36"/>
  <c r="L35" i="36"/>
  <c r="H35" i="36"/>
  <c r="M35" i="36"/>
  <c r="E35" i="36"/>
  <c r="K35" i="36"/>
  <c r="I35" i="36"/>
  <c r="O35" i="36"/>
  <c r="G35" i="36"/>
  <c r="O39" i="36"/>
  <c r="K39" i="36"/>
  <c r="G39" i="36"/>
  <c r="N39" i="36"/>
  <c r="J39" i="36"/>
  <c r="M39" i="36"/>
  <c r="I39" i="36"/>
  <c r="E39" i="36"/>
  <c r="L39" i="36"/>
  <c r="H39" i="36"/>
  <c r="O43" i="36"/>
  <c r="K43" i="36"/>
  <c r="G43" i="36"/>
  <c r="N43" i="36"/>
  <c r="J43" i="36"/>
  <c r="M43" i="36"/>
  <c r="I43" i="36"/>
  <c r="E43" i="36"/>
  <c r="L43" i="36"/>
  <c r="H43" i="36"/>
  <c r="O47" i="36"/>
  <c r="K47" i="36"/>
  <c r="G47" i="36"/>
  <c r="N47" i="36"/>
  <c r="J47" i="36"/>
  <c r="M47" i="36"/>
  <c r="I47" i="36"/>
  <c r="E47" i="36"/>
  <c r="L47" i="36"/>
  <c r="H47" i="36"/>
  <c r="O51" i="36"/>
  <c r="K51" i="36"/>
  <c r="G51" i="36"/>
  <c r="N51" i="36"/>
  <c r="J51" i="36"/>
  <c r="M51" i="36"/>
  <c r="I51" i="36"/>
  <c r="E51" i="36"/>
  <c r="L51" i="36"/>
  <c r="H51" i="36"/>
  <c r="M55" i="36"/>
  <c r="I55" i="36"/>
  <c r="E55" i="36"/>
  <c r="O55" i="36"/>
  <c r="K55" i="36"/>
  <c r="G55" i="36"/>
  <c r="L55" i="36"/>
  <c r="J55" i="36"/>
  <c r="H55" i="36"/>
  <c r="N55" i="36"/>
  <c r="M59" i="36"/>
  <c r="I59" i="36"/>
  <c r="E59" i="36"/>
  <c r="O59" i="36"/>
  <c r="K59" i="36"/>
  <c r="G59" i="36"/>
  <c r="H59" i="36"/>
  <c r="N59" i="36"/>
  <c r="L59" i="36"/>
  <c r="J59" i="36"/>
  <c r="N63" i="36"/>
  <c r="J63" i="36"/>
  <c r="M63" i="36"/>
  <c r="I63" i="36"/>
  <c r="E63" i="36"/>
  <c r="L63" i="36"/>
  <c r="H63" i="36"/>
  <c r="O63" i="36"/>
  <c r="K63" i="36"/>
  <c r="G63" i="36"/>
  <c r="N67" i="36"/>
  <c r="J67" i="36"/>
  <c r="M67" i="36"/>
  <c r="I67" i="36"/>
  <c r="E67" i="36"/>
  <c r="L67" i="36"/>
  <c r="H67" i="36"/>
  <c r="O67" i="36"/>
  <c r="K67" i="36"/>
  <c r="G67" i="36"/>
  <c r="N71" i="36"/>
  <c r="J71" i="36"/>
  <c r="M71" i="36"/>
  <c r="I71" i="36"/>
  <c r="E71" i="36"/>
  <c r="L71" i="36"/>
  <c r="H71" i="36"/>
  <c r="O71" i="36"/>
  <c r="K71" i="36"/>
  <c r="G71" i="36"/>
  <c r="N75" i="36"/>
  <c r="J75" i="36"/>
  <c r="M75" i="36"/>
  <c r="I75" i="36"/>
  <c r="E75" i="36"/>
  <c r="L75" i="36"/>
  <c r="H75" i="36"/>
  <c r="O75" i="36"/>
  <c r="K75" i="36"/>
  <c r="G75" i="36"/>
  <c r="N79" i="36"/>
  <c r="J79" i="36"/>
  <c r="M79" i="36"/>
  <c r="I79" i="36"/>
  <c r="E79" i="36"/>
  <c r="L79" i="36"/>
  <c r="H79" i="36"/>
  <c r="O79" i="36"/>
  <c r="K79" i="36"/>
  <c r="G79" i="36"/>
  <c r="N83" i="36"/>
  <c r="J83" i="36"/>
  <c r="M83" i="36"/>
  <c r="I83" i="36"/>
  <c r="E83" i="36"/>
  <c r="L83" i="36"/>
  <c r="H83" i="36"/>
  <c r="O83" i="36"/>
  <c r="K83" i="36"/>
  <c r="G83" i="36"/>
  <c r="O8" i="36"/>
  <c r="K8" i="36"/>
  <c r="G8" i="36"/>
  <c r="N8" i="36"/>
  <c r="J8" i="36"/>
  <c r="M8" i="36"/>
  <c r="I8" i="36"/>
  <c r="E8" i="36"/>
  <c r="L8" i="36"/>
  <c r="H8" i="36"/>
  <c r="O12" i="36"/>
  <c r="K12" i="36"/>
  <c r="G12" i="36"/>
  <c r="N12" i="36"/>
  <c r="J12" i="36"/>
  <c r="M12" i="36"/>
  <c r="I12" i="36"/>
  <c r="E12" i="36"/>
  <c r="L12" i="36"/>
  <c r="H12" i="36"/>
  <c r="O16" i="36"/>
  <c r="K16" i="36"/>
  <c r="G16" i="36"/>
  <c r="N16" i="36"/>
  <c r="J16" i="36"/>
  <c r="M16" i="36"/>
  <c r="I16" i="36"/>
  <c r="E16" i="36"/>
  <c r="L16" i="36"/>
  <c r="H16" i="36"/>
  <c r="O20" i="36"/>
  <c r="K20" i="36"/>
  <c r="G20" i="36"/>
  <c r="N20" i="36"/>
  <c r="J20" i="36"/>
  <c r="M20" i="36"/>
  <c r="I20" i="36"/>
  <c r="E20" i="36"/>
  <c r="L20" i="36"/>
  <c r="H20" i="36"/>
  <c r="O24" i="36"/>
  <c r="K24" i="36"/>
  <c r="G24" i="36"/>
  <c r="N24" i="36"/>
  <c r="J24" i="36"/>
  <c r="M24" i="36"/>
  <c r="I24" i="36"/>
  <c r="E24" i="36"/>
  <c r="L24" i="36"/>
  <c r="H24" i="36"/>
  <c r="O28" i="36"/>
  <c r="K28" i="36"/>
  <c r="G28" i="36"/>
  <c r="M28" i="36"/>
  <c r="I28" i="36"/>
  <c r="E28" i="36"/>
  <c r="J28" i="36"/>
  <c r="H28" i="36"/>
  <c r="N28" i="36"/>
  <c r="L28" i="36"/>
  <c r="O32" i="36"/>
  <c r="K32" i="36"/>
  <c r="G32" i="36"/>
  <c r="M32" i="36"/>
  <c r="I32" i="36"/>
  <c r="E32" i="36"/>
  <c r="N32" i="36"/>
  <c r="L32" i="36"/>
  <c r="J32" i="36"/>
  <c r="H32" i="36"/>
  <c r="O36" i="36"/>
  <c r="K36" i="36"/>
  <c r="G36" i="36"/>
  <c r="M36" i="36"/>
  <c r="I36" i="36"/>
  <c r="E36" i="36"/>
  <c r="J36" i="36"/>
  <c r="H36" i="36"/>
  <c r="N36" i="36"/>
  <c r="L36" i="36"/>
  <c r="L40" i="36"/>
  <c r="H40" i="36"/>
  <c r="O40" i="36"/>
  <c r="K40" i="36"/>
  <c r="G40" i="36"/>
  <c r="N40" i="36"/>
  <c r="J40" i="36"/>
  <c r="M40" i="36"/>
  <c r="I40" i="36"/>
  <c r="E40" i="36"/>
  <c r="L44" i="36"/>
  <c r="H44" i="36"/>
  <c r="O44" i="36"/>
  <c r="K44" i="36"/>
  <c r="G44" i="36"/>
  <c r="N44" i="36"/>
  <c r="J44" i="36"/>
  <c r="M44" i="36"/>
  <c r="I44" i="36"/>
  <c r="E44" i="36"/>
  <c r="L48" i="36"/>
  <c r="H48" i="36"/>
  <c r="O48" i="36"/>
  <c r="K48" i="36"/>
  <c r="G48" i="36"/>
  <c r="N48" i="36"/>
  <c r="J48" i="36"/>
  <c r="M48" i="36"/>
  <c r="I48" i="36"/>
  <c r="E48" i="36"/>
  <c r="L52" i="36"/>
  <c r="H52" i="36"/>
  <c r="O52" i="36"/>
  <c r="K52" i="36"/>
  <c r="G52" i="36"/>
  <c r="N52" i="36"/>
  <c r="J52" i="36"/>
  <c r="M52" i="36"/>
  <c r="I52" i="36"/>
  <c r="E52" i="36"/>
  <c r="N56" i="36"/>
  <c r="J56" i="36"/>
  <c r="L56" i="36"/>
  <c r="H56" i="36"/>
  <c r="I56" i="36"/>
  <c r="O56" i="36"/>
  <c r="G56" i="36"/>
  <c r="M56" i="36"/>
  <c r="E56" i="36"/>
  <c r="K56" i="36"/>
  <c r="N60" i="36"/>
  <c r="J60" i="36"/>
  <c r="L60" i="36"/>
  <c r="H60" i="36"/>
  <c r="M60" i="36"/>
  <c r="E60" i="36"/>
  <c r="K60" i="36"/>
  <c r="I60" i="36"/>
  <c r="O60" i="36"/>
  <c r="G60" i="36"/>
  <c r="O64" i="36"/>
  <c r="K64" i="36"/>
  <c r="G64" i="36"/>
  <c r="N64" i="36"/>
  <c r="J64" i="36"/>
  <c r="M64" i="36"/>
  <c r="I64" i="36"/>
  <c r="E64" i="36"/>
  <c r="L64" i="36"/>
  <c r="H64" i="36"/>
  <c r="O68" i="36"/>
  <c r="K68" i="36"/>
  <c r="G68" i="36"/>
  <c r="N68" i="36"/>
  <c r="J68" i="36"/>
  <c r="M68" i="36"/>
  <c r="I68" i="36"/>
  <c r="E68" i="36"/>
  <c r="L68" i="36"/>
  <c r="H68" i="36"/>
  <c r="O72" i="36"/>
  <c r="K72" i="36"/>
  <c r="G72" i="36"/>
  <c r="N72" i="36"/>
  <c r="J72" i="36"/>
  <c r="M72" i="36"/>
  <c r="I72" i="36"/>
  <c r="E72" i="36"/>
  <c r="L72" i="36"/>
  <c r="H72" i="36"/>
  <c r="O76" i="36"/>
  <c r="K76" i="36"/>
  <c r="G76" i="36"/>
  <c r="N76" i="36"/>
  <c r="J76" i="36"/>
  <c r="M76" i="36"/>
  <c r="I76" i="36"/>
  <c r="E76" i="36"/>
  <c r="L76" i="36"/>
  <c r="H76" i="36"/>
  <c r="O80" i="36"/>
  <c r="K80" i="36"/>
  <c r="G80" i="36"/>
  <c r="N80" i="36"/>
  <c r="J80" i="36"/>
  <c r="M80" i="36"/>
  <c r="I80" i="36"/>
  <c r="E80" i="36"/>
  <c r="L80" i="36"/>
  <c r="H80" i="36"/>
  <c r="O84" i="36"/>
  <c r="K84" i="36"/>
  <c r="G84" i="36"/>
  <c r="N84" i="36"/>
  <c r="J84" i="36"/>
  <c r="M84" i="36"/>
  <c r="I84" i="36"/>
  <c r="E84" i="36"/>
  <c r="L84" i="36"/>
  <c r="H84" i="36"/>
  <c r="AC5" i="36"/>
  <c r="Y5" i="36"/>
  <c r="AB5" i="36"/>
  <c r="AA5" i="36"/>
  <c r="AD5" i="36"/>
  <c r="Z5" i="36"/>
  <c r="W5" i="36"/>
  <c r="AE5" i="36"/>
  <c r="U5" i="36"/>
  <c r="X5" i="36"/>
  <c r="AC9" i="36"/>
  <c r="Y9" i="36"/>
  <c r="AB9" i="36"/>
  <c r="AA9" i="36"/>
  <c r="AD9" i="36"/>
  <c r="Z9" i="36"/>
  <c r="W9" i="36"/>
  <c r="AE9" i="36"/>
  <c r="U9" i="36"/>
  <c r="X9" i="36"/>
  <c r="AC13" i="36"/>
  <c r="Y13" i="36"/>
  <c r="AB13" i="36"/>
  <c r="AA13" i="36"/>
  <c r="AD13" i="36"/>
  <c r="Z13" i="36"/>
  <c r="W13" i="36"/>
  <c r="AE13" i="36"/>
  <c r="U13" i="36"/>
  <c r="X13" i="36"/>
  <c r="AC17" i="36"/>
  <c r="Y17" i="36"/>
  <c r="AB17" i="36"/>
  <c r="AA17" i="36"/>
  <c r="AD17" i="36"/>
  <c r="Z17" i="36"/>
  <c r="W17" i="36"/>
  <c r="AE17" i="36"/>
  <c r="U17" i="36"/>
  <c r="X17" i="36"/>
  <c r="AC21" i="36"/>
  <c r="Y21" i="36"/>
  <c r="AB21" i="36"/>
  <c r="AA21" i="36"/>
  <c r="AD21" i="36"/>
  <c r="Z21" i="36"/>
  <c r="W21" i="36"/>
  <c r="AE21" i="36"/>
  <c r="U21" i="36"/>
  <c r="X21" i="36"/>
  <c r="AC25" i="36"/>
  <c r="Y25" i="36"/>
  <c r="AB25" i="36"/>
  <c r="AA25" i="36"/>
  <c r="AD25" i="36"/>
  <c r="Z25" i="36"/>
  <c r="W25" i="36"/>
  <c r="AE25" i="36"/>
  <c r="U25" i="36"/>
  <c r="X25" i="36"/>
  <c r="AB29" i="36"/>
  <c r="AA29" i="36"/>
  <c r="AD29" i="36"/>
  <c r="Z29" i="36"/>
  <c r="AC29" i="36"/>
  <c r="Y29" i="36"/>
  <c r="W29" i="36"/>
  <c r="AE29" i="36"/>
  <c r="U29" i="36"/>
  <c r="X29" i="36"/>
  <c r="AB33" i="36"/>
  <c r="AA33" i="36"/>
  <c r="AD33" i="36"/>
  <c r="Z33" i="36"/>
  <c r="AC33" i="36"/>
  <c r="Y33" i="36"/>
  <c r="W33" i="36"/>
  <c r="AE33" i="36"/>
  <c r="U33" i="36"/>
  <c r="X33" i="36"/>
  <c r="AB37" i="36"/>
  <c r="AA37" i="36"/>
  <c r="AD37" i="36"/>
  <c r="Z37" i="36"/>
  <c r="AC37" i="36"/>
  <c r="Y37" i="36"/>
  <c r="W37" i="36"/>
  <c r="AE37" i="36"/>
  <c r="U37" i="36"/>
  <c r="X37" i="36"/>
  <c r="AB41" i="36"/>
  <c r="AA41" i="36"/>
  <c r="AD41" i="36"/>
  <c r="Z41" i="36"/>
  <c r="AC41" i="36"/>
  <c r="Y41" i="36"/>
  <c r="W41" i="36"/>
  <c r="AE41" i="36"/>
  <c r="U41" i="36"/>
  <c r="X41" i="36"/>
  <c r="AB45" i="36"/>
  <c r="AA45" i="36"/>
  <c r="AD45" i="36"/>
  <c r="Z45" i="36"/>
  <c r="AC45" i="36"/>
  <c r="Y45" i="36"/>
  <c r="X45" i="36"/>
  <c r="AE45" i="36"/>
  <c r="W45" i="36"/>
  <c r="U45" i="36"/>
  <c r="AB49" i="36"/>
  <c r="AA49" i="36"/>
  <c r="AD49" i="36"/>
  <c r="Z49" i="36"/>
  <c r="AC49" i="36"/>
  <c r="Y49" i="36"/>
  <c r="X49" i="36"/>
  <c r="U49" i="36"/>
  <c r="AE49" i="36"/>
  <c r="W49" i="36"/>
  <c r="AB53" i="36"/>
  <c r="AA53" i="36"/>
  <c r="AD53" i="36"/>
  <c r="Z53" i="36"/>
  <c r="AC53" i="36"/>
  <c r="Y53" i="36"/>
  <c r="X53" i="36"/>
  <c r="AE53" i="36"/>
  <c r="W53" i="36"/>
  <c r="U53" i="36"/>
  <c r="AB57" i="36"/>
  <c r="AA57" i="36"/>
  <c r="AD57" i="36"/>
  <c r="Z57" i="36"/>
  <c r="AC57" i="36"/>
  <c r="Y57" i="36"/>
  <c r="X57" i="36"/>
  <c r="U57" i="36"/>
  <c r="AE57" i="36"/>
  <c r="W57" i="36"/>
  <c r="AB61" i="36"/>
  <c r="AA61" i="36"/>
  <c r="AD61" i="36"/>
  <c r="Z61" i="36"/>
  <c r="AC61" i="36"/>
  <c r="Y61" i="36"/>
  <c r="X61" i="36"/>
  <c r="AE61" i="36"/>
  <c r="W61" i="36"/>
  <c r="U61" i="36"/>
  <c r="AB65" i="36"/>
  <c r="AA65" i="36"/>
  <c r="AD65" i="36"/>
  <c r="Z65" i="36"/>
  <c r="AC65" i="36"/>
  <c r="Y65" i="36"/>
  <c r="AE65" i="36"/>
  <c r="X65" i="36"/>
  <c r="W65" i="36"/>
  <c r="U65" i="36"/>
  <c r="AB69" i="36"/>
  <c r="AA69" i="36"/>
  <c r="AD69" i="36"/>
  <c r="Z69" i="36"/>
  <c r="AC69" i="36"/>
  <c r="Y69" i="36"/>
  <c r="AE69" i="36"/>
  <c r="U69" i="36"/>
  <c r="X69" i="36"/>
  <c r="W69" i="36"/>
  <c r="AB73" i="36"/>
  <c r="AA73" i="36"/>
  <c r="AD73" i="36"/>
  <c r="Z73" i="36"/>
  <c r="AC73" i="36"/>
  <c r="Y73" i="36"/>
  <c r="AE73" i="36"/>
  <c r="U73" i="36"/>
  <c r="X73" i="36"/>
  <c r="W73" i="36"/>
  <c r="AB77" i="36"/>
  <c r="AA77" i="36"/>
  <c r="AD77" i="36"/>
  <c r="Z77" i="36"/>
  <c r="AC77" i="36"/>
  <c r="Y77" i="36"/>
  <c r="AE77" i="36"/>
  <c r="U77" i="36"/>
  <c r="X77" i="36"/>
  <c r="W77" i="36"/>
  <c r="AB81" i="36"/>
  <c r="AA81" i="36"/>
  <c r="AD81" i="36"/>
  <c r="Z81" i="36"/>
  <c r="AC81" i="36"/>
  <c r="Y81" i="36"/>
  <c r="AE81" i="36"/>
  <c r="U81" i="36"/>
  <c r="X81" i="36"/>
  <c r="W81" i="36"/>
  <c r="AA6" i="36"/>
  <c r="AD6" i="36"/>
  <c r="Z6" i="36"/>
  <c r="AC6" i="36"/>
  <c r="Y6" i="36"/>
  <c r="AB6" i="36"/>
  <c r="AE6" i="36"/>
  <c r="U6" i="36"/>
  <c r="X6" i="36"/>
  <c r="W6" i="36"/>
  <c r="AA10" i="36"/>
  <c r="AD10" i="36"/>
  <c r="Z10" i="36"/>
  <c r="AC10" i="36"/>
  <c r="Y10" i="36"/>
  <c r="AB10" i="36"/>
  <c r="AE10" i="36"/>
  <c r="U10" i="36"/>
  <c r="X10" i="36"/>
  <c r="W10" i="36"/>
  <c r="AA14" i="36"/>
  <c r="AD14" i="36"/>
  <c r="Z14" i="36"/>
  <c r="AC14" i="36"/>
  <c r="Y14" i="36"/>
  <c r="AB14" i="36"/>
  <c r="AE14" i="36"/>
  <c r="U14" i="36"/>
  <c r="X14" i="36"/>
  <c r="W14" i="36"/>
  <c r="AA18" i="36"/>
  <c r="AD18" i="36"/>
  <c r="Z18" i="36"/>
  <c r="AC18" i="36"/>
  <c r="Y18" i="36"/>
  <c r="AB18" i="36"/>
  <c r="AE18" i="36"/>
  <c r="U18" i="36"/>
  <c r="X18" i="36"/>
  <c r="W18" i="36"/>
  <c r="AA22" i="36"/>
  <c r="AD22" i="36"/>
  <c r="Z22" i="36"/>
  <c r="AC22" i="36"/>
  <c r="Y22" i="36"/>
  <c r="AB22" i="36"/>
  <c r="AE22" i="36"/>
  <c r="U22" i="36"/>
  <c r="X22" i="36"/>
  <c r="W22" i="36"/>
  <c r="AA26" i="36"/>
  <c r="AD26" i="36"/>
  <c r="Z26" i="36"/>
  <c r="AC26" i="36"/>
  <c r="Y26" i="36"/>
  <c r="AB26" i="36"/>
  <c r="AE26" i="36"/>
  <c r="U26" i="36"/>
  <c r="X26" i="36"/>
  <c r="W26" i="36"/>
  <c r="AD30" i="36"/>
  <c r="Z30" i="36"/>
  <c r="AC30" i="36"/>
  <c r="Y30" i="36"/>
  <c r="AB30" i="36"/>
  <c r="AA30" i="36"/>
  <c r="AE30" i="36"/>
  <c r="U30" i="36"/>
  <c r="X30" i="36"/>
  <c r="W30" i="36"/>
  <c r="AD34" i="36"/>
  <c r="Z34" i="36"/>
  <c r="AC34" i="36"/>
  <c r="Y34" i="36"/>
  <c r="AB34" i="36"/>
  <c r="AA34" i="36"/>
  <c r="AE34" i="36"/>
  <c r="U34" i="36"/>
  <c r="X34" i="36"/>
  <c r="W34" i="36"/>
  <c r="AD38" i="36"/>
  <c r="Z38" i="36"/>
  <c r="AC38" i="36"/>
  <c r="Y38" i="36"/>
  <c r="AB38" i="36"/>
  <c r="AA38" i="36"/>
  <c r="AE38" i="36"/>
  <c r="U38" i="36"/>
  <c r="X38" i="36"/>
  <c r="W38" i="36"/>
  <c r="AD42" i="36"/>
  <c r="Z42" i="36"/>
  <c r="AC42" i="36"/>
  <c r="Y42" i="36"/>
  <c r="AB42" i="36"/>
  <c r="AA42" i="36"/>
  <c r="AE42" i="36"/>
  <c r="U42" i="36"/>
  <c r="X42" i="36"/>
  <c r="W42" i="36"/>
  <c r="AD46" i="36"/>
  <c r="Z46" i="36"/>
  <c r="AC46" i="36"/>
  <c r="Y46" i="36"/>
  <c r="AB46" i="36"/>
  <c r="AA46" i="36"/>
  <c r="W46" i="36"/>
  <c r="AE46" i="36"/>
  <c r="U46" i="36"/>
  <c r="X46" i="36"/>
  <c r="AD50" i="36"/>
  <c r="Z50" i="36"/>
  <c r="AC50" i="36"/>
  <c r="Y50" i="36"/>
  <c r="AB50" i="36"/>
  <c r="AA50" i="36"/>
  <c r="W50" i="36"/>
  <c r="AE50" i="36"/>
  <c r="U50" i="36"/>
  <c r="X50" i="36"/>
  <c r="AD54" i="36"/>
  <c r="Z54" i="36"/>
  <c r="AC54" i="36"/>
  <c r="Y54" i="36"/>
  <c r="AB54" i="36"/>
  <c r="AA54" i="36"/>
  <c r="W54" i="36"/>
  <c r="AE54" i="36"/>
  <c r="U54" i="36"/>
  <c r="X54" i="36"/>
  <c r="AD58" i="36"/>
  <c r="Z58" i="36"/>
  <c r="AC58" i="36"/>
  <c r="Y58" i="36"/>
  <c r="AB58" i="36"/>
  <c r="AA58" i="36"/>
  <c r="W58" i="36"/>
  <c r="AE58" i="36"/>
  <c r="U58" i="36"/>
  <c r="X58" i="36"/>
  <c r="AD62" i="36"/>
  <c r="Z62" i="36"/>
  <c r="AC62" i="36"/>
  <c r="Y62" i="36"/>
  <c r="AB62" i="36"/>
  <c r="AA62" i="36"/>
  <c r="W62" i="36"/>
  <c r="AE62" i="36"/>
  <c r="U62" i="36"/>
  <c r="X62" i="36"/>
  <c r="AD66" i="36"/>
  <c r="Z66" i="36"/>
  <c r="AC66" i="36"/>
  <c r="Y66" i="36"/>
  <c r="AB66" i="36"/>
  <c r="AA66" i="36"/>
  <c r="X66" i="36"/>
  <c r="W66" i="36"/>
  <c r="AE66" i="36"/>
  <c r="U66" i="36"/>
  <c r="AD70" i="36"/>
  <c r="Z70" i="36"/>
  <c r="AC70" i="36"/>
  <c r="Y70" i="36"/>
  <c r="AB70" i="36"/>
  <c r="AA70" i="36"/>
  <c r="X70" i="36"/>
  <c r="W70" i="36"/>
  <c r="AE70" i="36"/>
  <c r="U70" i="36"/>
  <c r="AD74" i="36"/>
  <c r="Z74" i="36"/>
  <c r="AC74" i="36"/>
  <c r="Y74" i="36"/>
  <c r="AB74" i="36"/>
  <c r="AA74" i="36"/>
  <c r="X74" i="36"/>
  <c r="W74" i="36"/>
  <c r="AE74" i="36"/>
  <c r="U74" i="36"/>
  <c r="AD78" i="36"/>
  <c r="Z78" i="36"/>
  <c r="AC78" i="36"/>
  <c r="Y78" i="36"/>
  <c r="AB78" i="36"/>
  <c r="AA78" i="36"/>
  <c r="X78" i="36"/>
  <c r="W78" i="36"/>
  <c r="AE78" i="36"/>
  <c r="U78" i="36"/>
  <c r="AD82" i="36"/>
  <c r="Z82" i="36"/>
  <c r="AC82" i="36"/>
  <c r="Y82" i="36"/>
  <c r="AB82" i="36"/>
  <c r="AA82" i="36"/>
  <c r="X82" i="36"/>
  <c r="W82" i="36"/>
  <c r="AE82" i="36"/>
  <c r="U82" i="36"/>
  <c r="AC7" i="36"/>
  <c r="Y7" i="36"/>
  <c r="AB7" i="36"/>
  <c r="AA7" i="36"/>
  <c r="AD7" i="36"/>
  <c r="Z7" i="36"/>
  <c r="AE7" i="36"/>
  <c r="U7" i="36"/>
  <c r="X7" i="36"/>
  <c r="W7" i="36"/>
  <c r="AC11" i="36"/>
  <c r="Y11" i="36"/>
  <c r="AB11" i="36"/>
  <c r="AA11" i="36"/>
  <c r="AD11" i="36"/>
  <c r="Z11" i="36"/>
  <c r="AE11" i="36"/>
  <c r="U11" i="36"/>
  <c r="X11" i="36"/>
  <c r="W11" i="36"/>
  <c r="AC15" i="36"/>
  <c r="Y15" i="36"/>
  <c r="AB15" i="36"/>
  <c r="AA15" i="36"/>
  <c r="AD15" i="36"/>
  <c r="Z15" i="36"/>
  <c r="AE15" i="36"/>
  <c r="U15" i="36"/>
  <c r="X15" i="36"/>
  <c r="W15" i="36"/>
  <c r="S19" i="36"/>
  <c r="AC19" i="36"/>
  <c r="Y19" i="36"/>
  <c r="AB19" i="36"/>
  <c r="AA19" i="36"/>
  <c r="AD19" i="36"/>
  <c r="Z19" i="36"/>
  <c r="AE19" i="36"/>
  <c r="U19" i="36"/>
  <c r="X19" i="36"/>
  <c r="W19" i="36"/>
  <c r="AC23" i="36"/>
  <c r="Y23" i="36"/>
  <c r="AB23" i="36"/>
  <c r="AA23" i="36"/>
  <c r="AD23" i="36"/>
  <c r="Z23" i="36"/>
  <c r="AE23" i="36"/>
  <c r="U23" i="36"/>
  <c r="X23" i="36"/>
  <c r="W23" i="36"/>
  <c r="AC27" i="36"/>
  <c r="Y27" i="36"/>
  <c r="AB27" i="36"/>
  <c r="AA27" i="36"/>
  <c r="AD27" i="36"/>
  <c r="Z27" i="36"/>
  <c r="AE27" i="36"/>
  <c r="U27" i="36"/>
  <c r="X27" i="36"/>
  <c r="W27" i="36"/>
  <c r="AB31" i="36"/>
  <c r="AA31" i="36"/>
  <c r="AD31" i="36"/>
  <c r="Z31" i="36"/>
  <c r="AC31" i="36"/>
  <c r="Y31" i="36"/>
  <c r="AE31" i="36"/>
  <c r="U31" i="36"/>
  <c r="X31" i="36"/>
  <c r="W31" i="36"/>
  <c r="S35" i="36"/>
  <c r="AB35" i="36"/>
  <c r="AA35" i="36"/>
  <c r="AD35" i="36"/>
  <c r="Z35" i="36"/>
  <c r="AC35" i="36"/>
  <c r="Y35" i="36"/>
  <c r="AE35" i="36"/>
  <c r="U35" i="36"/>
  <c r="X35" i="36"/>
  <c r="W35" i="36"/>
  <c r="AB39" i="36"/>
  <c r="AA39" i="36"/>
  <c r="AD39" i="36"/>
  <c r="Z39" i="36"/>
  <c r="AC39" i="36"/>
  <c r="Y39" i="36"/>
  <c r="AE39" i="36"/>
  <c r="U39" i="36"/>
  <c r="X39" i="36"/>
  <c r="W39" i="36"/>
  <c r="S43" i="36"/>
  <c r="AB43" i="36"/>
  <c r="AA43" i="36"/>
  <c r="AD43" i="36"/>
  <c r="Z43" i="36"/>
  <c r="AC43" i="36"/>
  <c r="Y43" i="36"/>
  <c r="AE43" i="36"/>
  <c r="U43" i="36"/>
  <c r="X43" i="36"/>
  <c r="W43" i="36"/>
  <c r="AB47" i="36"/>
  <c r="AA47" i="36"/>
  <c r="AD47" i="36"/>
  <c r="Z47" i="36"/>
  <c r="AC47" i="36"/>
  <c r="Y47" i="36"/>
  <c r="X47" i="36"/>
  <c r="W47" i="36"/>
  <c r="U47" i="36"/>
  <c r="AE47" i="36"/>
  <c r="S51" i="36"/>
  <c r="AB51" i="36"/>
  <c r="AA51" i="36"/>
  <c r="AD51" i="36"/>
  <c r="Z51" i="36"/>
  <c r="AC51" i="36"/>
  <c r="Y51" i="36"/>
  <c r="X51" i="36"/>
  <c r="AE51" i="36"/>
  <c r="W51" i="36"/>
  <c r="U51" i="36"/>
  <c r="AB55" i="36"/>
  <c r="AA55" i="36"/>
  <c r="AD55" i="36"/>
  <c r="Z55" i="36"/>
  <c r="AC55" i="36"/>
  <c r="Y55" i="36"/>
  <c r="X55" i="36"/>
  <c r="W55" i="36"/>
  <c r="U55" i="36"/>
  <c r="AE55" i="36"/>
  <c r="AB59" i="36"/>
  <c r="AA59" i="36"/>
  <c r="AD59" i="36"/>
  <c r="Z59" i="36"/>
  <c r="AC59" i="36"/>
  <c r="Y59" i="36"/>
  <c r="X59" i="36"/>
  <c r="AE59" i="36"/>
  <c r="W59" i="36"/>
  <c r="U59" i="36"/>
  <c r="AB63" i="36"/>
  <c r="AA63" i="36"/>
  <c r="AD63" i="36"/>
  <c r="Z63" i="36"/>
  <c r="AC63" i="36"/>
  <c r="Y63" i="36"/>
  <c r="X63" i="36"/>
  <c r="W63" i="36"/>
  <c r="U63" i="36"/>
  <c r="AE63" i="36"/>
  <c r="S67" i="36"/>
  <c r="AB67" i="36"/>
  <c r="AA67" i="36"/>
  <c r="AD67" i="36"/>
  <c r="Z67" i="36"/>
  <c r="AC67" i="36"/>
  <c r="Y67" i="36"/>
  <c r="W67" i="36"/>
  <c r="AE67" i="36"/>
  <c r="U67" i="36"/>
  <c r="X67" i="36"/>
  <c r="AB71" i="36"/>
  <c r="AA71" i="36"/>
  <c r="AD71" i="36"/>
  <c r="Z71" i="36"/>
  <c r="AC71" i="36"/>
  <c r="Y71" i="36"/>
  <c r="W71" i="36"/>
  <c r="AE71" i="36"/>
  <c r="U71" i="36"/>
  <c r="X71" i="36"/>
  <c r="AB75" i="36"/>
  <c r="AA75" i="36"/>
  <c r="AD75" i="36"/>
  <c r="Z75" i="36"/>
  <c r="AC75" i="36"/>
  <c r="Y75" i="36"/>
  <c r="W75" i="36"/>
  <c r="AE75" i="36"/>
  <c r="U75" i="36"/>
  <c r="X75" i="36"/>
  <c r="AB79" i="36"/>
  <c r="AA79" i="36"/>
  <c r="AD79" i="36"/>
  <c r="Z79" i="36"/>
  <c r="AC79" i="36"/>
  <c r="Y79" i="36"/>
  <c r="W79" i="36"/>
  <c r="AE79" i="36"/>
  <c r="U79" i="36"/>
  <c r="X79" i="36"/>
  <c r="S83" i="36"/>
  <c r="AB83" i="36"/>
  <c r="AA83" i="36"/>
  <c r="AD83" i="36"/>
  <c r="Z83" i="36"/>
  <c r="AC83" i="36"/>
  <c r="Y83" i="36"/>
  <c r="W83" i="36"/>
  <c r="AE83" i="36"/>
  <c r="U83" i="36"/>
  <c r="X83" i="36"/>
  <c r="AA8" i="36"/>
  <c r="AD8" i="36"/>
  <c r="Z8" i="36"/>
  <c r="AC8" i="36"/>
  <c r="Y8" i="36"/>
  <c r="AB8" i="36"/>
  <c r="X8" i="36"/>
  <c r="W8" i="36"/>
  <c r="AE8" i="36"/>
  <c r="U8" i="36"/>
  <c r="AA12" i="36"/>
  <c r="AD12" i="36"/>
  <c r="Z12" i="36"/>
  <c r="AC12" i="36"/>
  <c r="Y12" i="36"/>
  <c r="AB12" i="36"/>
  <c r="X12" i="36"/>
  <c r="W12" i="36"/>
  <c r="AE12" i="36"/>
  <c r="U12" i="36"/>
  <c r="AA16" i="36"/>
  <c r="AD16" i="36"/>
  <c r="Z16" i="36"/>
  <c r="AC16" i="36"/>
  <c r="Y16" i="36"/>
  <c r="AB16" i="36"/>
  <c r="X16" i="36"/>
  <c r="W16" i="36"/>
  <c r="AE16" i="36"/>
  <c r="U16" i="36"/>
  <c r="AA20" i="36"/>
  <c r="AD20" i="36"/>
  <c r="Z20" i="36"/>
  <c r="AC20" i="36"/>
  <c r="Y20" i="36"/>
  <c r="AB20" i="36"/>
  <c r="X20" i="36"/>
  <c r="W20" i="36"/>
  <c r="AE20" i="36"/>
  <c r="U20" i="36"/>
  <c r="AA24" i="36"/>
  <c r="AD24" i="36"/>
  <c r="Z24" i="36"/>
  <c r="AC24" i="36"/>
  <c r="Y24" i="36"/>
  <c r="AB24" i="36"/>
  <c r="X24" i="36"/>
  <c r="W24" i="36"/>
  <c r="AE24" i="36"/>
  <c r="U24" i="36"/>
  <c r="AD28" i="36"/>
  <c r="AC28" i="36"/>
  <c r="AB28" i="36"/>
  <c r="AA28" i="36"/>
  <c r="Z28" i="36"/>
  <c r="Y28" i="36"/>
  <c r="X28" i="36"/>
  <c r="W28" i="36"/>
  <c r="AE28" i="36"/>
  <c r="U28" i="36"/>
  <c r="AD32" i="36"/>
  <c r="Z32" i="36"/>
  <c r="AC32" i="36"/>
  <c r="Y32" i="36"/>
  <c r="AB32" i="36"/>
  <c r="AA32" i="36"/>
  <c r="X32" i="36"/>
  <c r="W32" i="36"/>
  <c r="AE32" i="36"/>
  <c r="U32" i="36"/>
  <c r="AD36" i="36"/>
  <c r="Z36" i="36"/>
  <c r="AC36" i="36"/>
  <c r="Y36" i="36"/>
  <c r="AB36" i="36"/>
  <c r="AA36" i="36"/>
  <c r="X36" i="36"/>
  <c r="W36" i="36"/>
  <c r="AE36" i="36"/>
  <c r="U36" i="36"/>
  <c r="AD40" i="36"/>
  <c r="Z40" i="36"/>
  <c r="AC40" i="36"/>
  <c r="Y40" i="36"/>
  <c r="AB40" i="36"/>
  <c r="AA40" i="36"/>
  <c r="X40" i="36"/>
  <c r="W40" i="36"/>
  <c r="AE40" i="36"/>
  <c r="U40" i="36"/>
  <c r="AD44" i="36"/>
  <c r="Z44" i="36"/>
  <c r="AC44" i="36"/>
  <c r="Y44" i="36"/>
  <c r="AB44" i="36"/>
  <c r="AA44" i="36"/>
  <c r="X44" i="36"/>
  <c r="W44" i="36"/>
  <c r="AE44" i="36"/>
  <c r="U44" i="36"/>
  <c r="AD48" i="36"/>
  <c r="Z48" i="36"/>
  <c r="AC48" i="36"/>
  <c r="Y48" i="36"/>
  <c r="AB48" i="36"/>
  <c r="AA48" i="36"/>
  <c r="AE48" i="36"/>
  <c r="U48" i="36"/>
  <c r="W48" i="36"/>
  <c r="X48" i="36"/>
  <c r="AD52" i="36"/>
  <c r="Z52" i="36"/>
  <c r="AC52" i="36"/>
  <c r="Y52" i="36"/>
  <c r="AB52" i="36"/>
  <c r="AA52" i="36"/>
  <c r="AE52" i="36"/>
  <c r="U52" i="36"/>
  <c r="W52" i="36"/>
  <c r="X52" i="36"/>
  <c r="AD56" i="36"/>
  <c r="Z56" i="36"/>
  <c r="AC56" i="36"/>
  <c r="Y56" i="36"/>
  <c r="AB56" i="36"/>
  <c r="AA56" i="36"/>
  <c r="AE56" i="36"/>
  <c r="U56" i="36"/>
  <c r="W56" i="36"/>
  <c r="X56" i="36"/>
  <c r="AD60" i="36"/>
  <c r="Z60" i="36"/>
  <c r="AC60" i="36"/>
  <c r="Y60" i="36"/>
  <c r="AB60" i="36"/>
  <c r="AA60" i="36"/>
  <c r="AE60" i="36"/>
  <c r="U60" i="36"/>
  <c r="W60" i="36"/>
  <c r="X60" i="36"/>
  <c r="AD64" i="36"/>
  <c r="Z64" i="36"/>
  <c r="AC64" i="36"/>
  <c r="Y64" i="36"/>
  <c r="AB64" i="36"/>
  <c r="AA64" i="36"/>
  <c r="AE64" i="36"/>
  <c r="U64" i="36"/>
  <c r="W64" i="36"/>
  <c r="X64" i="36"/>
  <c r="AD68" i="36"/>
  <c r="Z68" i="36"/>
  <c r="AC68" i="36"/>
  <c r="Y68" i="36"/>
  <c r="AB68" i="36"/>
  <c r="AA68" i="36"/>
  <c r="AE68" i="36"/>
  <c r="U68" i="36"/>
  <c r="X68" i="36"/>
  <c r="W68" i="36"/>
  <c r="AD72" i="36"/>
  <c r="Z72" i="36"/>
  <c r="AC72" i="36"/>
  <c r="Y72" i="36"/>
  <c r="AB72" i="36"/>
  <c r="AA72" i="36"/>
  <c r="AE72" i="36"/>
  <c r="U72" i="36"/>
  <c r="X72" i="36"/>
  <c r="W72" i="36"/>
  <c r="AD76" i="36"/>
  <c r="Z76" i="36"/>
  <c r="AC76" i="36"/>
  <c r="Y76" i="36"/>
  <c r="AB76" i="36"/>
  <c r="AA76" i="36"/>
  <c r="AE76" i="36"/>
  <c r="U76" i="36"/>
  <c r="X76" i="36"/>
  <c r="W76" i="36"/>
  <c r="AD80" i="36"/>
  <c r="Z80" i="36"/>
  <c r="AC80" i="36"/>
  <c r="Y80" i="36"/>
  <c r="AB80" i="36"/>
  <c r="AA80" i="36"/>
  <c r="AE80" i="36"/>
  <c r="U80" i="36"/>
  <c r="X80" i="36"/>
  <c r="W80" i="36"/>
  <c r="AD84" i="36"/>
  <c r="Z84" i="36"/>
  <c r="AC84" i="36"/>
  <c r="Y84" i="36"/>
  <c r="AB84" i="36"/>
  <c r="AA84" i="36"/>
  <c r="AE84" i="36"/>
  <c r="U84" i="36"/>
  <c r="X84" i="36"/>
  <c r="W84" i="36"/>
  <c r="S7" i="36"/>
  <c r="S23" i="36"/>
  <c r="S39" i="36"/>
  <c r="S55" i="36"/>
  <c r="S71" i="36"/>
  <c r="S11" i="36"/>
  <c r="S27" i="36"/>
  <c r="S59" i="36"/>
  <c r="S75" i="36"/>
  <c r="S8" i="39"/>
  <c r="S44" i="39"/>
  <c r="S64" i="39"/>
  <c r="S68" i="39"/>
  <c r="S72" i="39"/>
  <c r="S11" i="39"/>
  <c r="S27" i="39"/>
  <c r="S35" i="39"/>
  <c r="S63" i="39"/>
  <c r="S75" i="39"/>
  <c r="S43" i="39"/>
  <c r="S59" i="39"/>
  <c r="S67" i="39"/>
  <c r="S24" i="39"/>
  <c r="S48" i="39"/>
  <c r="S52" i="39"/>
  <c r="S60" i="39"/>
  <c r="S16" i="39"/>
  <c r="S20" i="39"/>
  <c r="S56" i="39"/>
  <c r="S80" i="39"/>
  <c r="S13" i="37"/>
  <c r="S45" i="37"/>
  <c r="S77" i="37"/>
  <c r="S5" i="36"/>
  <c r="S65" i="38"/>
  <c r="S5" i="37"/>
  <c r="S6" i="36"/>
  <c r="S5" i="39"/>
  <c r="S41" i="38"/>
  <c r="S54" i="38"/>
  <c r="S73" i="38"/>
  <c r="S18" i="37"/>
  <c r="S34" i="37"/>
  <c r="S50" i="37"/>
  <c r="S66" i="37"/>
  <c r="S82" i="37"/>
  <c r="S61" i="37"/>
  <c r="S21" i="37"/>
  <c r="S53" i="37"/>
  <c r="S33" i="38"/>
  <c r="S69" i="37"/>
  <c r="S14" i="39"/>
  <c r="S30" i="39"/>
  <c r="S46" i="39"/>
  <c r="S62" i="39"/>
  <c r="S78" i="39"/>
  <c r="S17" i="38"/>
  <c r="S26" i="38"/>
  <c r="S49" i="38"/>
  <c r="S62" i="38"/>
  <c r="S81" i="38"/>
  <c r="S6" i="37"/>
  <c r="S22" i="37"/>
  <c r="S38" i="37"/>
  <c r="S54" i="37"/>
  <c r="S70" i="37"/>
  <c r="S37" i="37"/>
  <c r="S9" i="37"/>
  <c r="S17" i="37"/>
  <c r="S25" i="37"/>
  <c r="S33" i="37"/>
  <c r="S41" i="37"/>
  <c r="S49" i="37"/>
  <c r="S57" i="37"/>
  <c r="S65" i="37"/>
  <c r="S73" i="37"/>
  <c r="S81" i="37"/>
  <c r="S5" i="38"/>
  <c r="S9" i="38"/>
  <c r="S13" i="38"/>
  <c r="S29" i="38"/>
  <c r="S18" i="38"/>
  <c r="S25" i="38"/>
  <c r="S34" i="38"/>
  <c r="S37" i="38"/>
  <c r="S42" i="38"/>
  <c r="S45" i="38"/>
  <c r="S50" i="38"/>
  <c r="S53" i="38"/>
  <c r="S58" i="38"/>
  <c r="S61" i="38"/>
  <c r="S66" i="38"/>
  <c r="S69" i="38"/>
  <c r="S74" i="38"/>
  <c r="S77" i="38"/>
  <c r="S82" i="38"/>
  <c r="S13" i="36"/>
  <c r="S21" i="36"/>
  <c r="S29" i="36"/>
  <c r="S37" i="36"/>
  <c r="S45" i="36"/>
  <c r="S53" i="36"/>
  <c r="S61" i="36"/>
  <c r="S69" i="36"/>
  <c r="S81" i="36"/>
  <c r="S14" i="36"/>
  <c r="S22" i="36"/>
  <c r="S30" i="36"/>
  <c r="S38" i="36"/>
  <c r="S46" i="36"/>
  <c r="S58" i="36"/>
  <c r="S66" i="36"/>
  <c r="S74" i="36"/>
  <c r="S78" i="36"/>
  <c r="S9" i="36"/>
  <c r="S17" i="36"/>
  <c r="S25" i="36"/>
  <c r="S33" i="36"/>
  <c r="S41" i="36"/>
  <c r="S49" i="36"/>
  <c r="S57" i="36"/>
  <c r="S65" i="36"/>
  <c r="S73" i="36"/>
  <c r="S77" i="36"/>
  <c r="S10" i="36"/>
  <c r="S18" i="36"/>
  <c r="S26" i="36"/>
  <c r="S34" i="36"/>
  <c r="S42" i="36"/>
  <c r="S50" i="36"/>
  <c r="S54" i="36"/>
  <c r="S62" i="36"/>
  <c r="S70" i="36"/>
  <c r="S82" i="36"/>
  <c r="S9" i="39"/>
  <c r="S13" i="39"/>
  <c r="S17" i="39"/>
  <c r="S21" i="39"/>
  <c r="S25" i="39"/>
  <c r="S29" i="39"/>
  <c r="S33" i="39"/>
  <c r="S37" i="39"/>
  <c r="S41" i="39"/>
  <c r="S45" i="39"/>
  <c r="S49" i="39"/>
  <c r="S53" i="39"/>
  <c r="S57" i="39"/>
  <c r="S61" i="39"/>
  <c r="S65" i="39"/>
  <c r="S69" i="39"/>
  <c r="S73" i="39"/>
  <c r="S77" i="39"/>
  <c r="S81" i="39"/>
  <c r="H209" i="35"/>
  <c r="H156" i="35"/>
  <c r="H103" i="35"/>
  <c r="H50" i="35"/>
  <c r="H209" i="34"/>
  <c r="H156" i="34"/>
  <c r="H103" i="34"/>
  <c r="H209" i="32"/>
  <c r="H156" i="32"/>
  <c r="H103" i="32"/>
  <c r="H50" i="32"/>
  <c r="H209" i="30"/>
  <c r="H156" i="30"/>
  <c r="H103" i="30"/>
  <c r="H50" i="30"/>
  <c r="H209" i="24"/>
  <c r="H156" i="24"/>
  <c r="H103" i="24"/>
  <c r="H50" i="24"/>
  <c r="H50" i="34"/>
  <c r="H209" i="31"/>
  <c r="H156" i="31"/>
  <c r="H103" i="31"/>
  <c r="H50" i="31"/>
  <c r="H209" i="23"/>
  <c r="H156" i="23"/>
  <c r="H103" i="23"/>
  <c r="H50" i="23"/>
  <c r="H209" i="29"/>
  <c r="H156" i="29"/>
  <c r="H103" i="29"/>
  <c r="H50" i="29"/>
  <c r="N87" i="33" l="1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C84" i="39" l="1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 l="1"/>
  <c r="K209" i="35" l="1"/>
  <c r="L209" i="35" s="1"/>
  <c r="E160" i="35"/>
  <c r="K156" i="35"/>
  <c r="L156" i="35" s="1"/>
  <c r="E107" i="35"/>
  <c r="K103" i="35"/>
  <c r="B62" i="35"/>
  <c r="E54" i="35"/>
  <c r="K50" i="35"/>
  <c r="L50" i="35" s="1"/>
  <c r="B9" i="35"/>
  <c r="E1" i="35"/>
  <c r="H164" i="35"/>
  <c r="D164" i="35"/>
  <c r="D163" i="35"/>
  <c r="D162" i="35"/>
  <c r="D161" i="35"/>
  <c r="D160" i="35"/>
  <c r="H111" i="35"/>
  <c r="D111" i="35"/>
  <c r="D110" i="35"/>
  <c r="D109" i="35"/>
  <c r="D108" i="35"/>
  <c r="D107" i="35"/>
  <c r="C104" i="35"/>
  <c r="C157" i="35" s="1"/>
  <c r="C210" i="35" s="1"/>
  <c r="L103" i="35"/>
  <c r="A62" i="35"/>
  <c r="H58" i="35"/>
  <c r="D58" i="35"/>
  <c r="D57" i="35"/>
  <c r="D56" i="35"/>
  <c r="D55" i="35"/>
  <c r="D54" i="35"/>
  <c r="A11" i="35"/>
  <c r="H5" i="35"/>
  <c r="D5" i="35"/>
  <c r="D4" i="35"/>
  <c r="D3" i="35"/>
  <c r="D2" i="35"/>
  <c r="D1" i="35"/>
  <c r="K209" i="34"/>
  <c r="E160" i="34"/>
  <c r="K156" i="34"/>
  <c r="L156" i="34" s="1"/>
  <c r="E107" i="34"/>
  <c r="K103" i="34"/>
  <c r="L103" i="34" s="1"/>
  <c r="E54" i="34"/>
  <c r="K50" i="34"/>
  <c r="L50" i="34" s="1"/>
  <c r="I13" i="34"/>
  <c r="J11" i="34"/>
  <c r="L9" i="34"/>
  <c r="K9" i="34"/>
  <c r="J9" i="34"/>
  <c r="I9" i="34"/>
  <c r="H9" i="34"/>
  <c r="G9" i="34"/>
  <c r="B9" i="34"/>
  <c r="E1" i="34"/>
  <c r="L209" i="34"/>
  <c r="H164" i="34"/>
  <c r="D164" i="34"/>
  <c r="D163" i="34"/>
  <c r="D162" i="34"/>
  <c r="D161" i="34"/>
  <c r="D160" i="34"/>
  <c r="H111" i="34"/>
  <c r="D111" i="34"/>
  <c r="D110" i="34"/>
  <c r="D109" i="34"/>
  <c r="D108" i="34"/>
  <c r="D107" i="34"/>
  <c r="C104" i="34"/>
  <c r="C157" i="34" s="1"/>
  <c r="C210" i="34" s="1"/>
  <c r="A62" i="34"/>
  <c r="H58" i="34"/>
  <c r="D58" i="34"/>
  <c r="D57" i="34"/>
  <c r="D56" i="34"/>
  <c r="D55" i="34"/>
  <c r="D54" i="34"/>
  <c r="A11" i="34"/>
  <c r="A13" i="34" s="1"/>
  <c r="H13" i="34" s="1"/>
  <c r="H5" i="34"/>
  <c r="D5" i="34"/>
  <c r="D4" i="34"/>
  <c r="D3" i="34"/>
  <c r="D2" i="34"/>
  <c r="D1" i="34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K209" i="32"/>
  <c r="E160" i="32"/>
  <c r="K156" i="32"/>
  <c r="L156" i="32" s="1"/>
  <c r="E107" i="32"/>
  <c r="K103" i="32"/>
  <c r="I103" i="32"/>
  <c r="E54" i="32"/>
  <c r="K50" i="32"/>
  <c r="L50" i="32" s="1"/>
  <c r="B9" i="32"/>
  <c r="E1" i="32"/>
  <c r="L209" i="32"/>
  <c r="I209" i="32"/>
  <c r="H164" i="32"/>
  <c r="D164" i="32"/>
  <c r="D163" i="32"/>
  <c r="D162" i="32"/>
  <c r="D161" i="32"/>
  <c r="D160" i="32"/>
  <c r="I156" i="32"/>
  <c r="H111" i="32"/>
  <c r="D111" i="32"/>
  <c r="D110" i="32"/>
  <c r="D109" i="32"/>
  <c r="D108" i="32"/>
  <c r="D107" i="32"/>
  <c r="C104" i="32"/>
  <c r="C157" i="32" s="1"/>
  <c r="C210" i="32" s="1"/>
  <c r="L103" i="32"/>
  <c r="A62" i="32"/>
  <c r="H58" i="32"/>
  <c r="D58" i="32"/>
  <c r="D57" i="32"/>
  <c r="D56" i="32"/>
  <c r="D55" i="32"/>
  <c r="D54" i="32"/>
  <c r="I50" i="32"/>
  <c r="A11" i="32"/>
  <c r="B11" i="32" s="1"/>
  <c r="H5" i="32"/>
  <c r="D5" i="32"/>
  <c r="D4" i="32"/>
  <c r="D3" i="32"/>
  <c r="D2" i="32"/>
  <c r="D1" i="32"/>
  <c r="K209" i="31"/>
  <c r="E160" i="31"/>
  <c r="K156" i="31"/>
  <c r="L156" i="31" s="1"/>
  <c r="E107" i="31"/>
  <c r="K103" i="31"/>
  <c r="L103" i="31" s="1"/>
  <c r="I103" i="31"/>
  <c r="E54" i="31"/>
  <c r="K50" i="31"/>
  <c r="L50" i="31" s="1"/>
  <c r="B11" i="31"/>
  <c r="B9" i="31"/>
  <c r="E1" i="31"/>
  <c r="L209" i="31"/>
  <c r="I209" i="31"/>
  <c r="H164" i="31"/>
  <c r="D164" i="31"/>
  <c r="D163" i="31"/>
  <c r="D162" i="31"/>
  <c r="D161" i="31"/>
  <c r="D160" i="31"/>
  <c r="I156" i="31"/>
  <c r="H111" i="31"/>
  <c r="D111" i="31"/>
  <c r="D110" i="31"/>
  <c r="D109" i="31"/>
  <c r="D108" i="31"/>
  <c r="D107" i="31"/>
  <c r="C104" i="31"/>
  <c r="C157" i="31" s="1"/>
  <c r="C210" i="31" s="1"/>
  <c r="A62" i="31"/>
  <c r="H58" i="31"/>
  <c r="D58" i="31"/>
  <c r="D57" i="31"/>
  <c r="D56" i="31"/>
  <c r="D55" i="31"/>
  <c r="D54" i="31"/>
  <c r="I50" i="31"/>
  <c r="A11" i="31"/>
  <c r="H5" i="31"/>
  <c r="D5" i="31"/>
  <c r="D4" i="31"/>
  <c r="D3" i="31"/>
  <c r="D2" i="31"/>
  <c r="D1" i="31"/>
  <c r="B9" i="30"/>
  <c r="K209" i="30"/>
  <c r="L209" i="30" s="1"/>
  <c r="E160" i="30"/>
  <c r="K156" i="30"/>
  <c r="L156" i="30" s="1"/>
  <c r="E107" i="30"/>
  <c r="K103" i="30"/>
  <c r="L103" i="30" s="1"/>
  <c r="I103" i="30"/>
  <c r="E54" i="30"/>
  <c r="K50" i="30"/>
  <c r="L50" i="30" s="1"/>
  <c r="I50" i="30"/>
  <c r="E1" i="30"/>
  <c r="I209" i="30"/>
  <c r="H164" i="30"/>
  <c r="D164" i="30"/>
  <c r="D163" i="30"/>
  <c r="D162" i="30"/>
  <c r="D161" i="30"/>
  <c r="D160" i="30"/>
  <c r="I156" i="30"/>
  <c r="H111" i="30"/>
  <c r="D111" i="30"/>
  <c r="D110" i="30"/>
  <c r="D109" i="30"/>
  <c r="D108" i="30"/>
  <c r="D107" i="30"/>
  <c r="C104" i="30"/>
  <c r="C157" i="30" s="1"/>
  <c r="C210" i="30" s="1"/>
  <c r="A62" i="30"/>
  <c r="B62" i="30" s="1"/>
  <c r="H58" i="30"/>
  <c r="D58" i="30"/>
  <c r="D57" i="30"/>
  <c r="D56" i="30"/>
  <c r="D55" i="30"/>
  <c r="D54" i="30"/>
  <c r="A11" i="30"/>
  <c r="B11" i="30" s="1"/>
  <c r="H5" i="30"/>
  <c r="D5" i="30"/>
  <c r="D4" i="30"/>
  <c r="D3" i="30"/>
  <c r="D2" i="30"/>
  <c r="D1" i="30"/>
  <c r="K209" i="29"/>
  <c r="E160" i="29"/>
  <c r="K156" i="29"/>
  <c r="L156" i="29" s="1"/>
  <c r="I156" i="29"/>
  <c r="E107" i="29"/>
  <c r="K103" i="29"/>
  <c r="L103" i="29" s="1"/>
  <c r="I103" i="29"/>
  <c r="E54" i="29"/>
  <c r="K50" i="29"/>
  <c r="L50" i="29" s="1"/>
  <c r="E1" i="29"/>
  <c r="B9" i="29"/>
  <c r="L209" i="29"/>
  <c r="I209" i="29"/>
  <c r="H164" i="29"/>
  <c r="D164" i="29"/>
  <c r="D163" i="29"/>
  <c r="D162" i="29"/>
  <c r="D161" i="29"/>
  <c r="D160" i="29"/>
  <c r="H111" i="29"/>
  <c r="D111" i="29"/>
  <c r="D110" i="29"/>
  <c r="D109" i="29"/>
  <c r="D108" i="29"/>
  <c r="D107" i="29"/>
  <c r="C104" i="29"/>
  <c r="C157" i="29" s="1"/>
  <c r="C210" i="29" s="1"/>
  <c r="A62" i="29"/>
  <c r="H58" i="29"/>
  <c r="D58" i="29"/>
  <c r="D57" i="29"/>
  <c r="D56" i="29"/>
  <c r="D55" i="29"/>
  <c r="D54" i="29"/>
  <c r="I50" i="29"/>
  <c r="A11" i="29"/>
  <c r="H5" i="29"/>
  <c r="D5" i="29"/>
  <c r="D4" i="29"/>
  <c r="D3" i="29"/>
  <c r="D2" i="29"/>
  <c r="D1" i="29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A11" i="25"/>
  <c r="A13" i="25" s="1"/>
  <c r="B11" i="24"/>
  <c r="B9" i="24"/>
  <c r="K209" i="24"/>
  <c r="L209" i="24" s="1"/>
  <c r="I209" i="24"/>
  <c r="H164" i="24"/>
  <c r="D164" i="24"/>
  <c r="D163" i="24"/>
  <c r="D162" i="24"/>
  <c r="D161" i="24"/>
  <c r="E160" i="24"/>
  <c r="D160" i="24"/>
  <c r="K156" i="24"/>
  <c r="L156" i="24" s="1"/>
  <c r="I156" i="24"/>
  <c r="H111" i="24"/>
  <c r="D111" i="24"/>
  <c r="D110" i="24"/>
  <c r="D109" i="24"/>
  <c r="D108" i="24"/>
  <c r="E107" i="24"/>
  <c r="D107" i="24"/>
  <c r="C104" i="24"/>
  <c r="C157" i="24" s="1"/>
  <c r="C210" i="24" s="1"/>
  <c r="K103" i="24"/>
  <c r="L103" i="24" s="1"/>
  <c r="I103" i="24"/>
  <c r="A62" i="24"/>
  <c r="H58" i="24"/>
  <c r="D58" i="24"/>
  <c r="D57" i="24"/>
  <c r="D56" i="24"/>
  <c r="D55" i="24"/>
  <c r="E54" i="24"/>
  <c r="D54" i="24"/>
  <c r="K50" i="24"/>
  <c r="L50" i="24" s="1"/>
  <c r="I50" i="24"/>
  <c r="A11" i="24"/>
  <c r="H5" i="24"/>
  <c r="D5" i="24"/>
  <c r="D4" i="24"/>
  <c r="D3" i="24"/>
  <c r="D2" i="24"/>
  <c r="E1" i="24"/>
  <c r="D1" i="24"/>
  <c r="A115" i="29" l="1"/>
  <c r="L62" i="29"/>
  <c r="K62" i="29"/>
  <c r="J62" i="29"/>
  <c r="I62" i="29"/>
  <c r="H62" i="29"/>
  <c r="G62" i="29"/>
  <c r="B62" i="29"/>
  <c r="A115" i="31"/>
  <c r="L62" i="31"/>
  <c r="K62" i="31"/>
  <c r="J62" i="31"/>
  <c r="I62" i="31"/>
  <c r="H62" i="31"/>
  <c r="G62" i="31"/>
  <c r="A115" i="32"/>
  <c r="K62" i="32"/>
  <c r="J62" i="32"/>
  <c r="I62" i="32"/>
  <c r="H62" i="32"/>
  <c r="L62" i="32"/>
  <c r="G62" i="32"/>
  <c r="K11" i="34"/>
  <c r="J13" i="34"/>
  <c r="A115" i="34"/>
  <c r="L62" i="34"/>
  <c r="K62" i="34"/>
  <c r="J62" i="34"/>
  <c r="G62" i="34"/>
  <c r="I62" i="34"/>
  <c r="H62" i="34"/>
  <c r="B11" i="34"/>
  <c r="L11" i="34"/>
  <c r="K13" i="34"/>
  <c r="L11" i="29"/>
  <c r="K11" i="29"/>
  <c r="J11" i="29"/>
  <c r="I11" i="29"/>
  <c r="H11" i="29"/>
  <c r="G11" i="29"/>
  <c r="A64" i="34"/>
  <c r="G11" i="34"/>
  <c r="B13" i="34"/>
  <c r="L13" i="34"/>
  <c r="A115" i="24"/>
  <c r="J62" i="24"/>
  <c r="I62" i="24"/>
  <c r="L62" i="24"/>
  <c r="H62" i="24"/>
  <c r="G62" i="24"/>
  <c r="K62" i="24"/>
  <c r="A64" i="24"/>
  <c r="B62" i="24"/>
  <c r="A13" i="29"/>
  <c r="A13" i="30"/>
  <c r="K11" i="30"/>
  <c r="J11" i="30"/>
  <c r="I11" i="30"/>
  <c r="H11" i="30"/>
  <c r="L11" i="30"/>
  <c r="G11" i="30"/>
  <c r="L11" i="31"/>
  <c r="K11" i="31"/>
  <c r="J11" i="31"/>
  <c r="I11" i="31"/>
  <c r="H11" i="31"/>
  <c r="G11" i="31"/>
  <c r="B62" i="31"/>
  <c r="A13" i="32"/>
  <c r="K11" i="32"/>
  <c r="J11" i="32"/>
  <c r="I11" i="32"/>
  <c r="H11" i="32"/>
  <c r="L11" i="32"/>
  <c r="G11" i="32"/>
  <c r="H11" i="34"/>
  <c r="G13" i="34"/>
  <c r="L11" i="35"/>
  <c r="K11" i="35"/>
  <c r="J11" i="35"/>
  <c r="I11" i="35"/>
  <c r="H11" i="35"/>
  <c r="G11" i="35"/>
  <c r="B11" i="35"/>
  <c r="J11" i="24"/>
  <c r="I11" i="24"/>
  <c r="H11" i="24"/>
  <c r="L11" i="24"/>
  <c r="K11" i="24"/>
  <c r="G11" i="24"/>
  <c r="B11" i="29"/>
  <c r="A115" i="30"/>
  <c r="L62" i="30"/>
  <c r="K62" i="30"/>
  <c r="J62" i="30"/>
  <c r="I62" i="30"/>
  <c r="H62" i="30"/>
  <c r="G62" i="30"/>
  <c r="B62" i="32"/>
  <c r="I11" i="34"/>
  <c r="B62" i="34"/>
  <c r="A64" i="35"/>
  <c r="L62" i="35"/>
  <c r="K62" i="35"/>
  <c r="J62" i="35"/>
  <c r="I62" i="35"/>
  <c r="H62" i="35"/>
  <c r="G62" i="35"/>
  <c r="D62" i="31"/>
  <c r="D63" i="31"/>
  <c r="N62" i="31"/>
  <c r="F62" i="31"/>
  <c r="M62" i="31"/>
  <c r="E62" i="31"/>
  <c r="N11" i="32"/>
  <c r="F11" i="32"/>
  <c r="M11" i="32"/>
  <c r="D11" i="32"/>
  <c r="D12" i="32"/>
  <c r="E11" i="32"/>
  <c r="N11" i="34"/>
  <c r="D12" i="34"/>
  <c r="E11" i="34"/>
  <c r="D11" i="34"/>
  <c r="M11" i="34"/>
  <c r="F11" i="34"/>
  <c r="D9" i="29"/>
  <c r="D10" i="29"/>
  <c r="N9" i="29"/>
  <c r="F9" i="29"/>
  <c r="M9" i="29"/>
  <c r="E9" i="29"/>
  <c r="D11" i="29"/>
  <c r="D12" i="29"/>
  <c r="N11" i="29"/>
  <c r="F11" i="29"/>
  <c r="M11" i="29"/>
  <c r="E11" i="29"/>
  <c r="D63" i="32"/>
  <c r="N62" i="32"/>
  <c r="F62" i="32"/>
  <c r="E62" i="32"/>
  <c r="M62" i="32"/>
  <c r="D62" i="32"/>
  <c r="N9" i="34"/>
  <c r="F9" i="34"/>
  <c r="D9" i="34"/>
  <c r="E9" i="34"/>
  <c r="M9" i="34"/>
  <c r="D10" i="35"/>
  <c r="N9" i="35"/>
  <c r="F9" i="35"/>
  <c r="M9" i="35"/>
  <c r="E9" i="35"/>
  <c r="D9" i="35"/>
  <c r="N62" i="29"/>
  <c r="F62" i="29"/>
  <c r="D63" i="29"/>
  <c r="E62" i="29"/>
  <c r="M62" i="29"/>
  <c r="D62" i="29"/>
  <c r="D9" i="30"/>
  <c r="D10" i="30"/>
  <c r="N9" i="30"/>
  <c r="F9" i="30"/>
  <c r="M9" i="30"/>
  <c r="E9" i="30"/>
  <c r="N62" i="30"/>
  <c r="M62" i="30"/>
  <c r="E62" i="30"/>
  <c r="F62" i="30"/>
  <c r="D63" i="30"/>
  <c r="D62" i="30"/>
  <c r="D9" i="31"/>
  <c r="D10" i="31"/>
  <c r="N9" i="31"/>
  <c r="F9" i="31"/>
  <c r="M9" i="31"/>
  <c r="E9" i="31"/>
  <c r="D12" i="35"/>
  <c r="N11" i="35"/>
  <c r="F11" i="35"/>
  <c r="M11" i="35"/>
  <c r="E11" i="35"/>
  <c r="D11" i="35"/>
  <c r="D11" i="30"/>
  <c r="D12" i="30"/>
  <c r="N11" i="30"/>
  <c r="F11" i="30"/>
  <c r="M11" i="30"/>
  <c r="E11" i="30"/>
  <c r="D11" i="31"/>
  <c r="D12" i="31"/>
  <c r="N11" i="31"/>
  <c r="F11" i="31"/>
  <c r="M11" i="31"/>
  <c r="E11" i="31"/>
  <c r="N9" i="32"/>
  <c r="F9" i="32"/>
  <c r="D10" i="32"/>
  <c r="E9" i="32"/>
  <c r="M9" i="32"/>
  <c r="D9" i="32"/>
  <c r="N13" i="34"/>
  <c r="M13" i="34"/>
  <c r="F13" i="34"/>
  <c r="D14" i="34"/>
  <c r="E13" i="34"/>
  <c r="D13" i="34"/>
  <c r="D63" i="34"/>
  <c r="N62" i="34"/>
  <c r="F62" i="34"/>
  <c r="M62" i="34"/>
  <c r="E62" i="34"/>
  <c r="D62" i="34"/>
  <c r="D63" i="35"/>
  <c r="N62" i="35"/>
  <c r="F62" i="35"/>
  <c r="M62" i="35"/>
  <c r="E62" i="35"/>
  <c r="D62" i="35"/>
  <c r="M9" i="24"/>
  <c r="E9" i="24"/>
  <c r="D9" i="24"/>
  <c r="D10" i="24"/>
  <c r="N9" i="24"/>
  <c r="F9" i="24"/>
  <c r="M62" i="24"/>
  <c r="E62" i="24"/>
  <c r="D62" i="24"/>
  <c r="D63" i="24"/>
  <c r="N62" i="24"/>
  <c r="F62" i="24"/>
  <c r="M11" i="24"/>
  <c r="E11" i="24"/>
  <c r="D11" i="24"/>
  <c r="D12" i="24"/>
  <c r="N11" i="24"/>
  <c r="F11" i="24"/>
  <c r="D10" i="34"/>
  <c r="A13" i="35"/>
  <c r="A66" i="35"/>
  <c r="A115" i="35"/>
  <c r="A15" i="34"/>
  <c r="A168" i="34"/>
  <c r="A117" i="34"/>
  <c r="A15" i="32"/>
  <c r="N209" i="32"/>
  <c r="N156" i="32"/>
  <c r="N103" i="32"/>
  <c r="N50" i="32"/>
  <c r="A64" i="32"/>
  <c r="A168" i="32"/>
  <c r="A13" i="31"/>
  <c r="N209" i="31"/>
  <c r="N156" i="31"/>
  <c r="N103" i="31"/>
  <c r="N50" i="31"/>
  <c r="A64" i="31"/>
  <c r="A168" i="31"/>
  <c r="A117" i="31"/>
  <c r="N209" i="30"/>
  <c r="N156" i="30"/>
  <c r="N103" i="30"/>
  <c r="N50" i="30"/>
  <c r="A15" i="30"/>
  <c r="A64" i="30"/>
  <c r="A168" i="30"/>
  <c r="A117" i="30"/>
  <c r="N209" i="29"/>
  <c r="N156" i="29"/>
  <c r="N103" i="29"/>
  <c r="N50" i="29"/>
  <c r="A15" i="29"/>
  <c r="A168" i="29"/>
  <c r="A117" i="29"/>
  <c r="A64" i="29"/>
  <c r="A15" i="25"/>
  <c r="A13" i="24"/>
  <c r="N209" i="24"/>
  <c r="N156" i="24"/>
  <c r="N50" i="24"/>
  <c r="N103" i="24"/>
  <c r="A168" i="24"/>
  <c r="A117" i="24"/>
  <c r="A66" i="24"/>
  <c r="K209" i="23"/>
  <c r="L209" i="23" s="1"/>
  <c r="I209" i="23"/>
  <c r="H164" i="23"/>
  <c r="D164" i="23"/>
  <c r="D163" i="23"/>
  <c r="D162" i="23"/>
  <c r="D161" i="23"/>
  <c r="E160" i="23"/>
  <c r="D160" i="23"/>
  <c r="K156" i="23"/>
  <c r="L156" i="23" s="1"/>
  <c r="I156" i="23"/>
  <c r="H111" i="23"/>
  <c r="D111" i="23"/>
  <c r="D110" i="23"/>
  <c r="D109" i="23"/>
  <c r="D108" i="23"/>
  <c r="E107" i="23"/>
  <c r="D107" i="23"/>
  <c r="C104" i="23"/>
  <c r="C157" i="23" s="1"/>
  <c r="C210" i="23" s="1"/>
  <c r="A62" i="23"/>
  <c r="A115" i="23" s="1"/>
  <c r="A13" i="23"/>
  <c r="B13" i="23" s="1"/>
  <c r="A11" i="23"/>
  <c r="K103" i="23"/>
  <c r="L103" i="23" s="1"/>
  <c r="I103" i="23"/>
  <c r="H58" i="23"/>
  <c r="D58" i="23"/>
  <c r="D57" i="23"/>
  <c r="D56" i="23"/>
  <c r="D55" i="23"/>
  <c r="E54" i="23"/>
  <c r="D54" i="23"/>
  <c r="K50" i="23"/>
  <c r="L50" i="23" s="1"/>
  <c r="I50" i="23"/>
  <c r="B9" i="23"/>
  <c r="L115" i="23" l="1"/>
  <c r="K115" i="23"/>
  <c r="J115" i="23"/>
  <c r="I115" i="23"/>
  <c r="H115" i="23"/>
  <c r="G115" i="23"/>
  <c r="B115" i="23"/>
  <c r="A168" i="23"/>
  <c r="K66" i="24"/>
  <c r="J66" i="24"/>
  <c r="I66" i="24"/>
  <c r="H66" i="24"/>
  <c r="G66" i="24"/>
  <c r="L66" i="24"/>
  <c r="B66" i="24"/>
  <c r="L15" i="29"/>
  <c r="K15" i="29"/>
  <c r="J15" i="29"/>
  <c r="I15" i="29"/>
  <c r="H15" i="29"/>
  <c r="G15" i="29"/>
  <c r="B15" i="29"/>
  <c r="L168" i="30"/>
  <c r="K168" i="30"/>
  <c r="J168" i="30"/>
  <c r="I168" i="30"/>
  <c r="H168" i="30"/>
  <c r="G168" i="30"/>
  <c r="B168" i="30"/>
  <c r="L168" i="34"/>
  <c r="K168" i="34"/>
  <c r="J168" i="34"/>
  <c r="I168" i="34"/>
  <c r="H168" i="34"/>
  <c r="G168" i="34"/>
  <c r="B168" i="34"/>
  <c r="K117" i="24"/>
  <c r="J117" i="24"/>
  <c r="I117" i="24"/>
  <c r="H117" i="24"/>
  <c r="G117" i="24"/>
  <c r="L117" i="24"/>
  <c r="B117" i="24"/>
  <c r="J13" i="24"/>
  <c r="I13" i="24"/>
  <c r="L13" i="24"/>
  <c r="H13" i="24"/>
  <c r="G13" i="24"/>
  <c r="K13" i="24"/>
  <c r="B13" i="24"/>
  <c r="L64" i="30"/>
  <c r="K64" i="30"/>
  <c r="J64" i="30"/>
  <c r="I64" i="30"/>
  <c r="H64" i="30"/>
  <c r="G64" i="30"/>
  <c r="B64" i="30"/>
  <c r="L117" i="31"/>
  <c r="K117" i="31"/>
  <c r="J117" i="31"/>
  <c r="I117" i="31"/>
  <c r="H117" i="31"/>
  <c r="G117" i="31"/>
  <c r="B117" i="31"/>
  <c r="K168" i="24"/>
  <c r="J168" i="24"/>
  <c r="I168" i="24"/>
  <c r="H168" i="24"/>
  <c r="G168" i="24"/>
  <c r="L168" i="24"/>
  <c r="B168" i="24"/>
  <c r="K15" i="30"/>
  <c r="J15" i="30"/>
  <c r="I15" i="30"/>
  <c r="H15" i="30"/>
  <c r="G15" i="30"/>
  <c r="L15" i="30"/>
  <c r="B15" i="30"/>
  <c r="L168" i="31"/>
  <c r="K168" i="31"/>
  <c r="J168" i="31"/>
  <c r="I168" i="31"/>
  <c r="H168" i="31"/>
  <c r="G168" i="31"/>
  <c r="B168" i="31"/>
  <c r="L13" i="31"/>
  <c r="K13" i="31"/>
  <c r="J13" i="31"/>
  <c r="I13" i="31"/>
  <c r="H13" i="31"/>
  <c r="G13" i="31"/>
  <c r="B13" i="31"/>
  <c r="G15" i="34"/>
  <c r="L15" i="34"/>
  <c r="B15" i="34"/>
  <c r="K15" i="34"/>
  <c r="J15" i="34"/>
  <c r="I15" i="34"/>
  <c r="H15" i="34"/>
  <c r="B11" i="23"/>
  <c r="K11" i="23"/>
  <c r="J11" i="23"/>
  <c r="I11" i="23"/>
  <c r="H11" i="23"/>
  <c r="L11" i="23"/>
  <c r="G11" i="23"/>
  <c r="L64" i="29"/>
  <c r="K64" i="29"/>
  <c r="J64" i="29"/>
  <c r="I64" i="29"/>
  <c r="H64" i="29"/>
  <c r="G64" i="29"/>
  <c r="B64" i="29"/>
  <c r="L64" i="31"/>
  <c r="K64" i="31"/>
  <c r="J64" i="31"/>
  <c r="I64" i="31"/>
  <c r="H64" i="31"/>
  <c r="G64" i="31"/>
  <c r="B64" i="31"/>
  <c r="K168" i="32"/>
  <c r="J168" i="32"/>
  <c r="I168" i="32"/>
  <c r="H168" i="32"/>
  <c r="G168" i="32"/>
  <c r="L168" i="32"/>
  <c r="B168" i="32"/>
  <c r="L115" i="35"/>
  <c r="K115" i="35"/>
  <c r="J115" i="35"/>
  <c r="I115" i="35"/>
  <c r="H115" i="35"/>
  <c r="G115" i="35"/>
  <c r="B115" i="35"/>
  <c r="A15" i="23"/>
  <c r="K13" i="23"/>
  <c r="J13" i="23"/>
  <c r="I13" i="23"/>
  <c r="H13" i="23"/>
  <c r="G13" i="23"/>
  <c r="L13" i="23"/>
  <c r="L117" i="29"/>
  <c r="K117" i="29"/>
  <c r="J117" i="29"/>
  <c r="I117" i="29"/>
  <c r="H117" i="29"/>
  <c r="G117" i="29"/>
  <c r="B117" i="29"/>
  <c r="K64" i="32"/>
  <c r="J64" i="32"/>
  <c r="I64" i="32"/>
  <c r="H64" i="32"/>
  <c r="L64" i="32"/>
  <c r="G64" i="32"/>
  <c r="B64" i="32"/>
  <c r="K15" i="32"/>
  <c r="J15" i="32"/>
  <c r="I15" i="32"/>
  <c r="H15" i="32"/>
  <c r="L15" i="32"/>
  <c r="G15" i="32"/>
  <c r="B15" i="32"/>
  <c r="L66" i="35"/>
  <c r="K66" i="35"/>
  <c r="J66" i="35"/>
  <c r="I66" i="35"/>
  <c r="H66" i="35"/>
  <c r="G66" i="35"/>
  <c r="B66" i="35"/>
  <c r="A64" i="23"/>
  <c r="L62" i="23"/>
  <c r="K62" i="23"/>
  <c r="J62" i="23"/>
  <c r="I62" i="23"/>
  <c r="H62" i="23"/>
  <c r="G62" i="23"/>
  <c r="L168" i="29"/>
  <c r="K168" i="29"/>
  <c r="J168" i="29"/>
  <c r="G168" i="29"/>
  <c r="I168" i="29"/>
  <c r="H168" i="29"/>
  <c r="B168" i="29"/>
  <c r="L117" i="30"/>
  <c r="K117" i="30"/>
  <c r="J117" i="30"/>
  <c r="I117" i="30"/>
  <c r="H117" i="30"/>
  <c r="G117" i="30"/>
  <c r="B117" i="30"/>
  <c r="L117" i="34"/>
  <c r="K117" i="34"/>
  <c r="J117" i="34"/>
  <c r="I117" i="34"/>
  <c r="H117" i="34"/>
  <c r="G117" i="34"/>
  <c r="B117" i="34"/>
  <c r="L13" i="35"/>
  <c r="K13" i="35"/>
  <c r="J13" i="35"/>
  <c r="I13" i="35"/>
  <c r="H13" i="35"/>
  <c r="G13" i="35"/>
  <c r="B13" i="35"/>
  <c r="L64" i="35"/>
  <c r="K64" i="35"/>
  <c r="J64" i="35"/>
  <c r="I64" i="35"/>
  <c r="H64" i="35"/>
  <c r="G64" i="35"/>
  <c r="B64" i="35"/>
  <c r="L13" i="29"/>
  <c r="K13" i="29"/>
  <c r="J13" i="29"/>
  <c r="I13" i="29"/>
  <c r="H13" i="29"/>
  <c r="G13" i="29"/>
  <c r="B13" i="29"/>
  <c r="A66" i="34"/>
  <c r="L64" i="34"/>
  <c r="K64" i="34"/>
  <c r="J64" i="34"/>
  <c r="I64" i="34"/>
  <c r="H64" i="34"/>
  <c r="G64" i="34"/>
  <c r="B64" i="34"/>
  <c r="K64" i="24"/>
  <c r="J64" i="24"/>
  <c r="I64" i="24"/>
  <c r="H64" i="24"/>
  <c r="L64" i="24"/>
  <c r="G64" i="24"/>
  <c r="B64" i="24"/>
  <c r="A117" i="32"/>
  <c r="K115" i="32"/>
  <c r="J115" i="32"/>
  <c r="I115" i="32"/>
  <c r="H115" i="32"/>
  <c r="L115" i="32"/>
  <c r="G115" i="32"/>
  <c r="B115" i="32"/>
  <c r="K13" i="32"/>
  <c r="J13" i="32"/>
  <c r="I13" i="32"/>
  <c r="H13" i="32"/>
  <c r="L13" i="32"/>
  <c r="G13" i="32"/>
  <c r="B13" i="32"/>
  <c r="K115" i="24"/>
  <c r="J115" i="24"/>
  <c r="I115" i="24"/>
  <c r="L115" i="24"/>
  <c r="H115" i="24"/>
  <c r="G115" i="24"/>
  <c r="B115" i="24"/>
  <c r="L115" i="31"/>
  <c r="K115" i="31"/>
  <c r="J115" i="31"/>
  <c r="I115" i="31"/>
  <c r="H115" i="31"/>
  <c r="G115" i="31"/>
  <c r="B115" i="31"/>
  <c r="L115" i="30"/>
  <c r="K115" i="30"/>
  <c r="J115" i="30"/>
  <c r="I115" i="30"/>
  <c r="H115" i="30"/>
  <c r="G115" i="30"/>
  <c r="B115" i="30"/>
  <c r="K13" i="30"/>
  <c r="J13" i="30"/>
  <c r="I13" i="30"/>
  <c r="L13" i="30"/>
  <c r="H13" i="30"/>
  <c r="G13" i="30"/>
  <c r="B13" i="30"/>
  <c r="L115" i="34"/>
  <c r="K115" i="34"/>
  <c r="J115" i="34"/>
  <c r="G115" i="34"/>
  <c r="I115" i="34"/>
  <c r="H115" i="34"/>
  <c r="B115" i="34"/>
  <c r="L115" i="29"/>
  <c r="K115" i="29"/>
  <c r="J115" i="29"/>
  <c r="I115" i="29"/>
  <c r="H115" i="29"/>
  <c r="G115" i="29"/>
  <c r="B115" i="29"/>
  <c r="D14" i="23"/>
  <c r="N13" i="23"/>
  <c r="F13" i="23"/>
  <c r="M13" i="23"/>
  <c r="E13" i="23"/>
  <c r="D13" i="23"/>
  <c r="D116" i="23"/>
  <c r="N115" i="23"/>
  <c r="F115" i="23"/>
  <c r="D115" i="23"/>
  <c r="M115" i="23"/>
  <c r="E115" i="23"/>
  <c r="D10" i="23"/>
  <c r="N9" i="23"/>
  <c r="F9" i="23"/>
  <c r="M9" i="23"/>
  <c r="E9" i="23"/>
  <c r="D9" i="23"/>
  <c r="D12" i="23"/>
  <c r="N11" i="23"/>
  <c r="F11" i="23"/>
  <c r="M11" i="23"/>
  <c r="E11" i="23"/>
  <c r="D11" i="23"/>
  <c r="N50" i="23"/>
  <c r="N209" i="23"/>
  <c r="A15" i="35"/>
  <c r="A168" i="35"/>
  <c r="A117" i="35"/>
  <c r="A68" i="35"/>
  <c r="A170" i="34"/>
  <c r="A17" i="34"/>
  <c r="A119" i="34"/>
  <c r="A66" i="32"/>
  <c r="A17" i="32"/>
  <c r="A170" i="32"/>
  <c r="A119" i="31"/>
  <c r="A66" i="31"/>
  <c r="A15" i="31"/>
  <c r="A170" i="31"/>
  <c r="A119" i="30"/>
  <c r="A66" i="30"/>
  <c r="A17" i="30"/>
  <c r="A170" i="30"/>
  <c r="A66" i="29"/>
  <c r="A170" i="29"/>
  <c r="A119" i="29"/>
  <c r="A17" i="29"/>
  <c r="A17" i="25"/>
  <c r="A68" i="24"/>
  <c r="A170" i="24"/>
  <c r="A15" i="24"/>
  <c r="A119" i="24"/>
  <c r="A170" i="23"/>
  <c r="B168" i="23"/>
  <c r="N103" i="23"/>
  <c r="N156" i="23"/>
  <c r="A117" i="23"/>
  <c r="B64" i="23"/>
  <c r="B62" i="23"/>
  <c r="A66" i="23"/>
  <c r="B15" i="23"/>
  <c r="A17" i="23"/>
  <c r="E1" i="23"/>
  <c r="D1" i="23"/>
  <c r="L8" i="21"/>
  <c r="L7" i="21"/>
  <c r="H5" i="23"/>
  <c r="D5" i="23"/>
  <c r="D4" i="23"/>
  <c r="D3" i="23"/>
  <c r="D2" i="23"/>
  <c r="K68" i="24" l="1"/>
  <c r="J68" i="24"/>
  <c r="I68" i="24"/>
  <c r="L68" i="24"/>
  <c r="H68" i="24"/>
  <c r="G68" i="24"/>
  <c r="B68" i="24"/>
  <c r="L170" i="30"/>
  <c r="K170" i="30"/>
  <c r="J170" i="30"/>
  <c r="I170" i="30"/>
  <c r="H170" i="30"/>
  <c r="G170" i="30"/>
  <c r="B170" i="30"/>
  <c r="L66" i="31"/>
  <c r="K66" i="31"/>
  <c r="J66" i="31"/>
  <c r="I66" i="31"/>
  <c r="H66" i="31"/>
  <c r="G66" i="31"/>
  <c r="B66" i="31"/>
  <c r="L119" i="34"/>
  <c r="K119" i="34"/>
  <c r="G119" i="34"/>
  <c r="J119" i="34"/>
  <c r="I119" i="34"/>
  <c r="H119" i="34"/>
  <c r="B119" i="34"/>
  <c r="L168" i="35"/>
  <c r="K168" i="35"/>
  <c r="J168" i="35"/>
  <c r="I168" i="35"/>
  <c r="H168" i="35"/>
  <c r="G168" i="35"/>
  <c r="B168" i="35"/>
  <c r="D14" i="30"/>
  <c r="N13" i="30"/>
  <c r="F13" i="30"/>
  <c r="M13" i="30"/>
  <c r="E13" i="30"/>
  <c r="D13" i="30"/>
  <c r="K117" i="32"/>
  <c r="J117" i="32"/>
  <c r="I117" i="32"/>
  <c r="H117" i="32"/>
  <c r="L117" i="32"/>
  <c r="G117" i="32"/>
  <c r="B117" i="32"/>
  <c r="A119" i="32"/>
  <c r="M13" i="35"/>
  <c r="E13" i="35"/>
  <c r="D13" i="35"/>
  <c r="D14" i="35"/>
  <c r="N13" i="35"/>
  <c r="F13" i="35"/>
  <c r="F15" i="32"/>
  <c r="M15" i="32"/>
  <c r="D15" i="32"/>
  <c r="D16" i="32"/>
  <c r="E15" i="32"/>
  <c r="N15" i="32"/>
  <c r="D64" i="31"/>
  <c r="D65" i="31"/>
  <c r="N64" i="31"/>
  <c r="F64" i="31"/>
  <c r="M64" i="31"/>
  <c r="E64" i="31"/>
  <c r="D15" i="30"/>
  <c r="D16" i="30"/>
  <c r="N15" i="30"/>
  <c r="F15" i="30"/>
  <c r="M15" i="30"/>
  <c r="E15" i="30"/>
  <c r="M168" i="34"/>
  <c r="E168" i="34"/>
  <c r="D168" i="34"/>
  <c r="D169" i="34"/>
  <c r="N168" i="34"/>
  <c r="F168" i="34"/>
  <c r="L17" i="34"/>
  <c r="B17" i="34"/>
  <c r="K17" i="34"/>
  <c r="J17" i="34"/>
  <c r="I17" i="34"/>
  <c r="H17" i="34"/>
  <c r="G17" i="34"/>
  <c r="F115" i="30"/>
  <c r="M115" i="30"/>
  <c r="E115" i="30"/>
  <c r="D115" i="30"/>
  <c r="D116" i="30"/>
  <c r="N115" i="30"/>
  <c r="E64" i="24"/>
  <c r="D64" i="24"/>
  <c r="D65" i="24"/>
  <c r="N64" i="24"/>
  <c r="F64" i="24"/>
  <c r="M64" i="24"/>
  <c r="N117" i="34"/>
  <c r="F117" i="34"/>
  <c r="M117" i="34"/>
  <c r="E117" i="34"/>
  <c r="D117" i="34"/>
  <c r="D118" i="34"/>
  <c r="N64" i="32"/>
  <c r="F64" i="32"/>
  <c r="E64" i="32"/>
  <c r="M64" i="32"/>
  <c r="D64" i="32"/>
  <c r="D65" i="32"/>
  <c r="N64" i="29"/>
  <c r="F64" i="29"/>
  <c r="D65" i="29"/>
  <c r="E64" i="29"/>
  <c r="M64" i="29"/>
  <c r="D64" i="29"/>
  <c r="M15" i="34"/>
  <c r="D16" i="34"/>
  <c r="E15" i="34"/>
  <c r="D15" i="34"/>
  <c r="F15" i="34"/>
  <c r="N15" i="34"/>
  <c r="D169" i="24"/>
  <c r="M168" i="24"/>
  <c r="E168" i="24"/>
  <c r="D168" i="24"/>
  <c r="N168" i="24"/>
  <c r="F168" i="24"/>
  <c r="F168" i="30"/>
  <c r="M168" i="30"/>
  <c r="E168" i="30"/>
  <c r="D168" i="30"/>
  <c r="D169" i="30"/>
  <c r="N168" i="30"/>
  <c r="L17" i="29"/>
  <c r="K17" i="29"/>
  <c r="J17" i="29"/>
  <c r="I17" i="29"/>
  <c r="H17" i="29"/>
  <c r="G17" i="29"/>
  <c r="B17" i="29"/>
  <c r="F115" i="31"/>
  <c r="M115" i="31"/>
  <c r="E115" i="31"/>
  <c r="D115" i="31"/>
  <c r="D116" i="31"/>
  <c r="N115" i="31"/>
  <c r="D65" i="34"/>
  <c r="N64" i="34"/>
  <c r="F64" i="34"/>
  <c r="M64" i="34"/>
  <c r="E64" i="34"/>
  <c r="D64" i="34"/>
  <c r="E117" i="30"/>
  <c r="D117" i="30"/>
  <c r="D118" i="30"/>
  <c r="N117" i="30"/>
  <c r="F117" i="30"/>
  <c r="M117" i="30"/>
  <c r="N117" i="29"/>
  <c r="F117" i="29"/>
  <c r="M117" i="29"/>
  <c r="E117" i="29"/>
  <c r="D118" i="29"/>
  <c r="D117" i="29"/>
  <c r="D117" i="31"/>
  <c r="D118" i="31"/>
  <c r="N117" i="31"/>
  <c r="F117" i="31"/>
  <c r="M117" i="31"/>
  <c r="E117" i="31"/>
  <c r="F15" i="29"/>
  <c r="M15" i="29"/>
  <c r="E15" i="29"/>
  <c r="D15" i="29"/>
  <c r="D16" i="29"/>
  <c r="N15" i="29"/>
  <c r="L66" i="23"/>
  <c r="K66" i="23"/>
  <c r="J66" i="23"/>
  <c r="I66" i="23"/>
  <c r="H66" i="23"/>
  <c r="G66" i="23"/>
  <c r="K17" i="30"/>
  <c r="J17" i="30"/>
  <c r="I17" i="30"/>
  <c r="L17" i="30"/>
  <c r="H17" i="30"/>
  <c r="G17" i="30"/>
  <c r="B17" i="30"/>
  <c r="L66" i="30"/>
  <c r="K66" i="30"/>
  <c r="J66" i="30"/>
  <c r="I66" i="30"/>
  <c r="H66" i="30"/>
  <c r="G66" i="30"/>
  <c r="B66" i="30"/>
  <c r="L119" i="29"/>
  <c r="K119" i="29"/>
  <c r="J119" i="29"/>
  <c r="I119" i="29"/>
  <c r="H119" i="29"/>
  <c r="G119" i="29"/>
  <c r="B119" i="29"/>
  <c r="K17" i="32"/>
  <c r="J17" i="32"/>
  <c r="I17" i="32"/>
  <c r="H17" i="32"/>
  <c r="L17" i="32"/>
  <c r="G17" i="32"/>
  <c r="B17" i="32"/>
  <c r="D116" i="24"/>
  <c r="E115" i="24"/>
  <c r="D115" i="24"/>
  <c r="N115" i="24"/>
  <c r="F115" i="24"/>
  <c r="M115" i="24"/>
  <c r="L66" i="34"/>
  <c r="K66" i="34"/>
  <c r="J66" i="34"/>
  <c r="I66" i="34"/>
  <c r="G66" i="34"/>
  <c r="H66" i="34"/>
  <c r="B66" i="34"/>
  <c r="A68" i="34"/>
  <c r="N168" i="29"/>
  <c r="F168" i="29"/>
  <c r="M168" i="29"/>
  <c r="E168" i="29"/>
  <c r="D168" i="29"/>
  <c r="D169" i="29"/>
  <c r="K15" i="23"/>
  <c r="J15" i="23"/>
  <c r="I15" i="23"/>
  <c r="H15" i="23"/>
  <c r="L15" i="23"/>
  <c r="G15" i="23"/>
  <c r="E64" i="30"/>
  <c r="D64" i="30"/>
  <c r="D65" i="30"/>
  <c r="N64" i="30"/>
  <c r="F64" i="30"/>
  <c r="M64" i="30"/>
  <c r="E66" i="24"/>
  <c r="D66" i="24"/>
  <c r="D67" i="24"/>
  <c r="N66" i="24"/>
  <c r="F66" i="24"/>
  <c r="M66" i="24"/>
  <c r="L15" i="35"/>
  <c r="K15" i="35"/>
  <c r="J15" i="35"/>
  <c r="I15" i="35"/>
  <c r="H15" i="35"/>
  <c r="G15" i="35"/>
  <c r="B15" i="35"/>
  <c r="L170" i="23"/>
  <c r="K170" i="23"/>
  <c r="J170" i="23"/>
  <c r="I170" i="23"/>
  <c r="H170" i="23"/>
  <c r="G170" i="23"/>
  <c r="K170" i="32"/>
  <c r="J170" i="32"/>
  <c r="I170" i="32"/>
  <c r="H170" i="32"/>
  <c r="G170" i="32"/>
  <c r="L170" i="32"/>
  <c r="B170" i="32"/>
  <c r="K119" i="24"/>
  <c r="J119" i="24"/>
  <c r="I119" i="24"/>
  <c r="H119" i="24"/>
  <c r="L119" i="24"/>
  <c r="G119" i="24"/>
  <c r="B119" i="24"/>
  <c r="L119" i="30"/>
  <c r="K119" i="30"/>
  <c r="J119" i="30"/>
  <c r="I119" i="30"/>
  <c r="H119" i="30"/>
  <c r="G119" i="30"/>
  <c r="B119" i="30"/>
  <c r="L170" i="34"/>
  <c r="K170" i="34"/>
  <c r="G170" i="34"/>
  <c r="J170" i="34"/>
  <c r="I170" i="34"/>
  <c r="H170" i="34"/>
  <c r="B170" i="34"/>
  <c r="L117" i="23"/>
  <c r="K117" i="23"/>
  <c r="J117" i="23"/>
  <c r="I117" i="23"/>
  <c r="H117" i="23"/>
  <c r="G117" i="23"/>
  <c r="J15" i="24"/>
  <c r="I15" i="24"/>
  <c r="K15" i="24"/>
  <c r="H15" i="24"/>
  <c r="G15" i="24"/>
  <c r="L15" i="24"/>
  <c r="B15" i="24"/>
  <c r="L170" i="29"/>
  <c r="K170" i="29"/>
  <c r="J170" i="29"/>
  <c r="I170" i="29"/>
  <c r="H170" i="29"/>
  <c r="G170" i="29"/>
  <c r="B170" i="29"/>
  <c r="L170" i="31"/>
  <c r="K170" i="31"/>
  <c r="J170" i="31"/>
  <c r="I170" i="31"/>
  <c r="H170" i="31"/>
  <c r="G170" i="31"/>
  <c r="B170" i="31"/>
  <c r="K66" i="32"/>
  <c r="J66" i="32"/>
  <c r="I66" i="32"/>
  <c r="H66" i="32"/>
  <c r="L66" i="32"/>
  <c r="G66" i="32"/>
  <c r="B66" i="32"/>
  <c r="L68" i="35"/>
  <c r="K68" i="35"/>
  <c r="J68" i="35"/>
  <c r="I68" i="35"/>
  <c r="H68" i="35"/>
  <c r="G68" i="35"/>
  <c r="B68" i="35"/>
  <c r="F115" i="29"/>
  <c r="M115" i="29"/>
  <c r="E115" i="29"/>
  <c r="D116" i="29"/>
  <c r="D115" i="29"/>
  <c r="N115" i="29"/>
  <c r="N13" i="32"/>
  <c r="F13" i="32"/>
  <c r="D13" i="32"/>
  <c r="D14" i="32"/>
  <c r="E13" i="32"/>
  <c r="M13" i="32"/>
  <c r="F13" i="29"/>
  <c r="M13" i="29"/>
  <c r="E13" i="29"/>
  <c r="D13" i="29"/>
  <c r="D14" i="29"/>
  <c r="N13" i="29"/>
  <c r="L64" i="23"/>
  <c r="K64" i="23"/>
  <c r="J64" i="23"/>
  <c r="I64" i="23"/>
  <c r="H64" i="23"/>
  <c r="G64" i="23"/>
  <c r="F115" i="35"/>
  <c r="D116" i="35"/>
  <c r="E115" i="35"/>
  <c r="M115" i="35"/>
  <c r="D115" i="35"/>
  <c r="N115" i="35"/>
  <c r="D13" i="31"/>
  <c r="D14" i="31"/>
  <c r="N13" i="31"/>
  <c r="F13" i="31"/>
  <c r="M13" i="31"/>
  <c r="E13" i="31"/>
  <c r="D14" i="24"/>
  <c r="N13" i="24"/>
  <c r="F13" i="24"/>
  <c r="M13" i="24"/>
  <c r="E13" i="24"/>
  <c r="D13" i="24"/>
  <c r="L168" i="23"/>
  <c r="K168" i="23"/>
  <c r="J168" i="23"/>
  <c r="I168" i="23"/>
  <c r="H168" i="23"/>
  <c r="G168" i="23"/>
  <c r="L119" i="31"/>
  <c r="K119" i="31"/>
  <c r="J119" i="31"/>
  <c r="I119" i="31"/>
  <c r="H119" i="31"/>
  <c r="G119" i="31"/>
  <c r="B119" i="31"/>
  <c r="K17" i="23"/>
  <c r="J17" i="23"/>
  <c r="I17" i="23"/>
  <c r="H17" i="23"/>
  <c r="L17" i="23"/>
  <c r="G17" i="23"/>
  <c r="K170" i="24"/>
  <c r="J170" i="24"/>
  <c r="I170" i="24"/>
  <c r="H170" i="24"/>
  <c r="L170" i="24"/>
  <c r="G170" i="24"/>
  <c r="B170" i="24"/>
  <c r="L66" i="29"/>
  <c r="K66" i="29"/>
  <c r="J66" i="29"/>
  <c r="I66" i="29"/>
  <c r="H66" i="29"/>
  <c r="G66" i="29"/>
  <c r="B66" i="29"/>
  <c r="L15" i="31"/>
  <c r="K15" i="31"/>
  <c r="J15" i="31"/>
  <c r="I15" i="31"/>
  <c r="H15" i="31"/>
  <c r="G15" i="31"/>
  <c r="B15" i="31"/>
  <c r="L117" i="35"/>
  <c r="K117" i="35"/>
  <c r="J117" i="35"/>
  <c r="I117" i="35"/>
  <c r="H117" i="35"/>
  <c r="G117" i="35"/>
  <c r="B117" i="35"/>
  <c r="N115" i="34"/>
  <c r="F115" i="34"/>
  <c r="M115" i="34"/>
  <c r="E115" i="34"/>
  <c r="D115" i="34"/>
  <c r="D116" i="34"/>
  <c r="D116" i="32"/>
  <c r="N115" i="32"/>
  <c r="F115" i="32"/>
  <c r="M115" i="32"/>
  <c r="E115" i="32"/>
  <c r="D115" i="32"/>
  <c r="D65" i="35"/>
  <c r="N64" i="35"/>
  <c r="F64" i="35"/>
  <c r="M64" i="35"/>
  <c r="E64" i="35"/>
  <c r="D64" i="35"/>
  <c r="N66" i="35"/>
  <c r="F66" i="35"/>
  <c r="M66" i="35"/>
  <c r="E66" i="35"/>
  <c r="D66" i="35"/>
  <c r="D67" i="35"/>
  <c r="D169" i="32"/>
  <c r="N168" i="32"/>
  <c r="F168" i="32"/>
  <c r="M168" i="32"/>
  <c r="E168" i="32"/>
  <c r="D168" i="32"/>
  <c r="D168" i="31"/>
  <c r="D169" i="31"/>
  <c r="N168" i="31"/>
  <c r="M168" i="31"/>
  <c r="F168" i="31"/>
  <c r="E168" i="31"/>
  <c r="N117" i="24"/>
  <c r="F117" i="24"/>
  <c r="M117" i="24"/>
  <c r="E117" i="24"/>
  <c r="D117" i="24"/>
  <c r="D118" i="24"/>
  <c r="D169" i="23"/>
  <c r="N168" i="23"/>
  <c r="F168" i="23"/>
  <c r="M168" i="23"/>
  <c r="E168" i="23"/>
  <c r="D168" i="23"/>
  <c r="D16" i="23"/>
  <c r="N15" i="23"/>
  <c r="F15" i="23"/>
  <c r="M15" i="23"/>
  <c r="E15" i="23"/>
  <c r="D15" i="23"/>
  <c r="D63" i="23"/>
  <c r="N62" i="23"/>
  <c r="F62" i="23"/>
  <c r="M62" i="23"/>
  <c r="E62" i="23"/>
  <c r="D62" i="23"/>
  <c r="D65" i="23"/>
  <c r="N64" i="23"/>
  <c r="F64" i="23"/>
  <c r="M64" i="23"/>
  <c r="E64" i="23"/>
  <c r="D64" i="23"/>
  <c r="I103" i="34"/>
  <c r="I103" i="35"/>
  <c r="I209" i="34"/>
  <c r="I156" i="35"/>
  <c r="I50" i="35"/>
  <c r="I50" i="34"/>
  <c r="I209" i="35"/>
  <c r="I156" i="34"/>
  <c r="A119" i="35"/>
  <c r="A70" i="35"/>
  <c r="A17" i="35"/>
  <c r="A170" i="35"/>
  <c r="A172" i="34"/>
  <c r="A121" i="34"/>
  <c r="A19" i="34"/>
  <c r="A68" i="32"/>
  <c r="A172" i="32"/>
  <c r="A19" i="32"/>
  <c r="A172" i="31"/>
  <c r="A17" i="31"/>
  <c r="A68" i="31"/>
  <c r="A121" i="31"/>
  <c r="A172" i="30"/>
  <c r="A121" i="30"/>
  <c r="A19" i="30"/>
  <c r="A68" i="30"/>
  <c r="A19" i="29"/>
  <c r="A68" i="29"/>
  <c r="A172" i="29"/>
  <c r="A121" i="29"/>
  <c r="A19" i="25"/>
  <c r="A172" i="24"/>
  <c r="A17" i="24"/>
  <c r="A70" i="24"/>
  <c r="A121" i="24"/>
  <c r="A172" i="23"/>
  <c r="B170" i="23"/>
  <c r="A119" i="23"/>
  <c r="B117" i="23"/>
  <c r="A68" i="23"/>
  <c r="B66" i="23"/>
  <c r="A19" i="23"/>
  <c r="B17" i="23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L68" i="23" l="1"/>
  <c r="K68" i="23"/>
  <c r="J68" i="23"/>
  <c r="I68" i="23"/>
  <c r="H68" i="23"/>
  <c r="G68" i="23"/>
  <c r="K70" i="24"/>
  <c r="J70" i="24"/>
  <c r="I70" i="24"/>
  <c r="H70" i="24"/>
  <c r="L70" i="24"/>
  <c r="G70" i="24"/>
  <c r="B70" i="24"/>
  <c r="L68" i="29"/>
  <c r="K68" i="29"/>
  <c r="J68" i="29"/>
  <c r="I68" i="29"/>
  <c r="H68" i="29"/>
  <c r="G68" i="29"/>
  <c r="B68" i="29"/>
  <c r="L121" i="31"/>
  <c r="K121" i="31"/>
  <c r="J121" i="31"/>
  <c r="I121" i="31"/>
  <c r="H121" i="31"/>
  <c r="G121" i="31"/>
  <c r="B121" i="31"/>
  <c r="L170" i="35"/>
  <c r="K170" i="35"/>
  <c r="J170" i="35"/>
  <c r="I170" i="35"/>
  <c r="H170" i="35"/>
  <c r="G170" i="35"/>
  <c r="B170" i="35"/>
  <c r="F117" i="35"/>
  <c r="M117" i="35"/>
  <c r="N117" i="35"/>
  <c r="D117" i="35"/>
  <c r="D118" i="35"/>
  <c r="E117" i="35"/>
  <c r="M66" i="32"/>
  <c r="D66" i="32"/>
  <c r="E66" i="32"/>
  <c r="D67" i="32"/>
  <c r="N66" i="32"/>
  <c r="F66" i="32"/>
  <c r="N119" i="24"/>
  <c r="F119" i="24"/>
  <c r="M119" i="24"/>
  <c r="E119" i="24"/>
  <c r="D119" i="24"/>
  <c r="D120" i="24"/>
  <c r="E119" i="29"/>
  <c r="D120" i="29"/>
  <c r="D119" i="29"/>
  <c r="N119" i="29"/>
  <c r="F119" i="29"/>
  <c r="M119" i="29"/>
  <c r="D118" i="32"/>
  <c r="F117" i="32"/>
  <c r="M117" i="32"/>
  <c r="E117" i="32"/>
  <c r="D117" i="32"/>
  <c r="N117" i="32"/>
  <c r="J17" i="24"/>
  <c r="I17" i="24"/>
  <c r="H17" i="24"/>
  <c r="L17" i="24"/>
  <c r="K17" i="24"/>
  <c r="G17" i="24"/>
  <c r="B17" i="24"/>
  <c r="L19" i="29"/>
  <c r="K19" i="29"/>
  <c r="J19" i="29"/>
  <c r="I19" i="29"/>
  <c r="H19" i="29"/>
  <c r="G19" i="29"/>
  <c r="B19" i="29"/>
  <c r="L68" i="31"/>
  <c r="K68" i="31"/>
  <c r="J68" i="31"/>
  <c r="I68" i="31"/>
  <c r="H68" i="31"/>
  <c r="G68" i="31"/>
  <c r="B68" i="31"/>
  <c r="K68" i="32"/>
  <c r="J68" i="32"/>
  <c r="I68" i="32"/>
  <c r="H68" i="32"/>
  <c r="L68" i="32"/>
  <c r="G68" i="32"/>
  <c r="B68" i="32"/>
  <c r="L17" i="35"/>
  <c r="K17" i="35"/>
  <c r="J17" i="35"/>
  <c r="I17" i="35"/>
  <c r="H17" i="35"/>
  <c r="G17" i="35"/>
  <c r="B17" i="35"/>
  <c r="D15" i="31"/>
  <c r="D16" i="31"/>
  <c r="N15" i="31"/>
  <c r="F15" i="31"/>
  <c r="M15" i="31"/>
  <c r="E15" i="31"/>
  <c r="D171" i="31"/>
  <c r="N170" i="31"/>
  <c r="F170" i="31"/>
  <c r="M170" i="31"/>
  <c r="E170" i="31"/>
  <c r="D170" i="31"/>
  <c r="F170" i="32"/>
  <c r="M170" i="32"/>
  <c r="E170" i="32"/>
  <c r="D170" i="32"/>
  <c r="D171" i="32"/>
  <c r="N170" i="32"/>
  <c r="N66" i="30"/>
  <c r="F66" i="30"/>
  <c r="M66" i="30"/>
  <c r="E66" i="30"/>
  <c r="D66" i="30"/>
  <c r="D67" i="30"/>
  <c r="E168" i="35"/>
  <c r="M168" i="35"/>
  <c r="D168" i="35"/>
  <c r="N168" i="35"/>
  <c r="F168" i="35"/>
  <c r="D169" i="35"/>
  <c r="L119" i="23"/>
  <c r="K119" i="23"/>
  <c r="J119" i="23"/>
  <c r="I119" i="23"/>
  <c r="H119" i="23"/>
  <c r="G119" i="23"/>
  <c r="K172" i="24"/>
  <c r="J172" i="24"/>
  <c r="I172" i="24"/>
  <c r="L172" i="24"/>
  <c r="H172" i="24"/>
  <c r="G172" i="24"/>
  <c r="B172" i="24"/>
  <c r="L68" i="30"/>
  <c r="K68" i="30"/>
  <c r="J68" i="30"/>
  <c r="I68" i="30"/>
  <c r="H68" i="30"/>
  <c r="G68" i="30"/>
  <c r="B68" i="30"/>
  <c r="L17" i="31"/>
  <c r="K17" i="31"/>
  <c r="J17" i="31"/>
  <c r="I17" i="31"/>
  <c r="H17" i="31"/>
  <c r="G17" i="31"/>
  <c r="B17" i="31"/>
  <c r="K19" i="34"/>
  <c r="J19" i="34"/>
  <c r="I19" i="34"/>
  <c r="H19" i="34"/>
  <c r="G19" i="34"/>
  <c r="L19" i="34"/>
  <c r="B19" i="34"/>
  <c r="L70" i="35"/>
  <c r="K70" i="35"/>
  <c r="J70" i="35"/>
  <c r="I70" i="35"/>
  <c r="H70" i="35"/>
  <c r="G70" i="35"/>
  <c r="B70" i="35"/>
  <c r="E66" i="29"/>
  <c r="M66" i="29"/>
  <c r="D66" i="29"/>
  <c r="N66" i="29"/>
  <c r="F66" i="29"/>
  <c r="D67" i="29"/>
  <c r="N170" i="29"/>
  <c r="F170" i="29"/>
  <c r="M170" i="29"/>
  <c r="E170" i="29"/>
  <c r="D170" i="29"/>
  <c r="D171" i="29"/>
  <c r="D16" i="35"/>
  <c r="N15" i="35"/>
  <c r="F15" i="35"/>
  <c r="M15" i="35"/>
  <c r="E15" i="35"/>
  <c r="D15" i="35"/>
  <c r="D18" i="30"/>
  <c r="N17" i="30"/>
  <c r="F17" i="30"/>
  <c r="M17" i="30"/>
  <c r="E17" i="30"/>
  <c r="D17" i="30"/>
  <c r="M119" i="34"/>
  <c r="E119" i="34"/>
  <c r="D119" i="34"/>
  <c r="D120" i="34"/>
  <c r="N119" i="34"/>
  <c r="F119" i="34"/>
  <c r="L19" i="30"/>
  <c r="I19" i="30"/>
  <c r="K19" i="30"/>
  <c r="J19" i="30"/>
  <c r="H19" i="30"/>
  <c r="G19" i="30"/>
  <c r="B19" i="30"/>
  <c r="L172" i="31"/>
  <c r="K172" i="31"/>
  <c r="J172" i="31"/>
  <c r="I172" i="31"/>
  <c r="H172" i="31"/>
  <c r="G172" i="31"/>
  <c r="B172" i="31"/>
  <c r="L121" i="34"/>
  <c r="K121" i="34"/>
  <c r="J121" i="34"/>
  <c r="G121" i="34"/>
  <c r="I121" i="34"/>
  <c r="H121" i="34"/>
  <c r="B121" i="34"/>
  <c r="L119" i="35"/>
  <c r="K119" i="35"/>
  <c r="J119" i="35"/>
  <c r="I119" i="35"/>
  <c r="H119" i="35"/>
  <c r="G119" i="35"/>
  <c r="B119" i="35"/>
  <c r="N170" i="24"/>
  <c r="F170" i="24"/>
  <c r="M170" i="24"/>
  <c r="E170" i="24"/>
  <c r="D170" i="24"/>
  <c r="D171" i="24"/>
  <c r="E15" i="24"/>
  <c r="D15" i="24"/>
  <c r="D16" i="24"/>
  <c r="N15" i="24"/>
  <c r="F15" i="24"/>
  <c r="M15" i="24"/>
  <c r="L68" i="34"/>
  <c r="K68" i="34"/>
  <c r="J68" i="34"/>
  <c r="G68" i="34"/>
  <c r="I68" i="34"/>
  <c r="H68" i="34"/>
  <c r="B68" i="34"/>
  <c r="A70" i="34"/>
  <c r="D18" i="29"/>
  <c r="D17" i="29"/>
  <c r="M17" i="29"/>
  <c r="E17" i="29"/>
  <c r="N17" i="29"/>
  <c r="F17" i="29"/>
  <c r="F17" i="34"/>
  <c r="N17" i="34"/>
  <c r="D18" i="34"/>
  <c r="E17" i="34"/>
  <c r="M17" i="34"/>
  <c r="D17" i="34"/>
  <c r="D67" i="31"/>
  <c r="N66" i="31"/>
  <c r="F66" i="31"/>
  <c r="M66" i="31"/>
  <c r="E66" i="31"/>
  <c r="D66" i="31"/>
  <c r="K19" i="23"/>
  <c r="J19" i="23"/>
  <c r="I19" i="23"/>
  <c r="H19" i="23"/>
  <c r="G19" i="23"/>
  <c r="L19" i="23"/>
  <c r="L172" i="23"/>
  <c r="K172" i="23"/>
  <c r="J172" i="23"/>
  <c r="I172" i="23"/>
  <c r="H172" i="23"/>
  <c r="G172" i="23"/>
  <c r="L121" i="29"/>
  <c r="K121" i="29"/>
  <c r="J121" i="29"/>
  <c r="I121" i="29"/>
  <c r="H121" i="29"/>
  <c r="G121" i="29"/>
  <c r="B121" i="29"/>
  <c r="L121" i="30"/>
  <c r="K121" i="30"/>
  <c r="J121" i="30"/>
  <c r="I121" i="30"/>
  <c r="H121" i="30"/>
  <c r="G121" i="30"/>
  <c r="B121" i="30"/>
  <c r="K19" i="32"/>
  <c r="J19" i="32"/>
  <c r="I19" i="32"/>
  <c r="H19" i="32"/>
  <c r="L19" i="32"/>
  <c r="G19" i="32"/>
  <c r="B19" i="32"/>
  <c r="L172" i="34"/>
  <c r="K172" i="34"/>
  <c r="J172" i="34"/>
  <c r="I172" i="34"/>
  <c r="H172" i="34"/>
  <c r="G172" i="34"/>
  <c r="B172" i="34"/>
  <c r="D119" i="31"/>
  <c r="D120" i="31"/>
  <c r="N119" i="31"/>
  <c r="F119" i="31"/>
  <c r="M119" i="31"/>
  <c r="E119" i="31"/>
  <c r="D171" i="34"/>
  <c r="N170" i="34"/>
  <c r="F170" i="34"/>
  <c r="M170" i="34"/>
  <c r="E170" i="34"/>
  <c r="D170" i="34"/>
  <c r="N66" i="34"/>
  <c r="D66" i="34"/>
  <c r="D67" i="34"/>
  <c r="F66" i="34"/>
  <c r="M66" i="34"/>
  <c r="E66" i="34"/>
  <c r="E170" i="30"/>
  <c r="D170" i="30"/>
  <c r="D171" i="30"/>
  <c r="N170" i="30"/>
  <c r="F170" i="30"/>
  <c r="M170" i="30"/>
  <c r="J121" i="24"/>
  <c r="I121" i="24"/>
  <c r="H121" i="24"/>
  <c r="G121" i="24"/>
  <c r="L121" i="24"/>
  <c r="K121" i="24"/>
  <c r="B121" i="24"/>
  <c r="L172" i="29"/>
  <c r="K172" i="29"/>
  <c r="J172" i="29"/>
  <c r="I172" i="29"/>
  <c r="G172" i="29"/>
  <c r="H172" i="29"/>
  <c r="B172" i="29"/>
  <c r="L172" i="30"/>
  <c r="K172" i="30"/>
  <c r="J172" i="30"/>
  <c r="I172" i="30"/>
  <c r="H172" i="30"/>
  <c r="G172" i="30"/>
  <c r="B172" i="30"/>
  <c r="K172" i="32"/>
  <c r="J172" i="32"/>
  <c r="I172" i="32"/>
  <c r="H172" i="32"/>
  <c r="G172" i="32"/>
  <c r="L172" i="32"/>
  <c r="B172" i="32"/>
  <c r="N68" i="35"/>
  <c r="F68" i="35"/>
  <c r="D69" i="35"/>
  <c r="E68" i="35"/>
  <c r="D68" i="35"/>
  <c r="M68" i="35"/>
  <c r="F119" i="30"/>
  <c r="M119" i="30"/>
  <c r="E119" i="30"/>
  <c r="D119" i="30"/>
  <c r="D120" i="30"/>
  <c r="N119" i="30"/>
  <c r="E17" i="32"/>
  <c r="M17" i="32"/>
  <c r="D17" i="32"/>
  <c r="N17" i="32"/>
  <c r="F17" i="32"/>
  <c r="D18" i="32"/>
  <c r="K119" i="32"/>
  <c r="J119" i="32"/>
  <c r="I119" i="32"/>
  <c r="H119" i="32"/>
  <c r="L119" i="32"/>
  <c r="G119" i="32"/>
  <c r="B119" i="32"/>
  <c r="A121" i="32"/>
  <c r="E68" i="24"/>
  <c r="D68" i="24"/>
  <c r="D69" i="24"/>
  <c r="N68" i="24"/>
  <c r="F68" i="24"/>
  <c r="M68" i="24"/>
  <c r="D118" i="23"/>
  <c r="N117" i="23"/>
  <c r="F117" i="23"/>
  <c r="D117" i="23"/>
  <c r="M117" i="23"/>
  <c r="E117" i="23"/>
  <c r="D67" i="23"/>
  <c r="N66" i="23"/>
  <c r="F66" i="23"/>
  <c r="M66" i="23"/>
  <c r="E66" i="23"/>
  <c r="D66" i="23"/>
  <c r="D171" i="23"/>
  <c r="N170" i="23"/>
  <c r="F170" i="23"/>
  <c r="M170" i="23"/>
  <c r="E170" i="23"/>
  <c r="D170" i="23"/>
  <c r="D18" i="23"/>
  <c r="N17" i="23"/>
  <c r="F17" i="23"/>
  <c r="M17" i="23"/>
  <c r="E17" i="23"/>
  <c r="D17" i="23"/>
  <c r="N156" i="34"/>
  <c r="N209" i="34"/>
  <c r="N103" i="34"/>
  <c r="N50" i="34"/>
  <c r="N209" i="35"/>
  <c r="N156" i="35"/>
  <c r="N103" i="35"/>
  <c r="N50" i="35"/>
  <c r="A172" i="35"/>
  <c r="A19" i="35"/>
  <c r="A121" i="35"/>
  <c r="A72" i="35"/>
  <c r="A21" i="34"/>
  <c r="A123" i="34"/>
  <c r="A174" i="34"/>
  <c r="A174" i="32"/>
  <c r="A70" i="32"/>
  <c r="A21" i="32"/>
  <c r="A123" i="31"/>
  <c r="A70" i="31"/>
  <c r="A19" i="31"/>
  <c r="A174" i="31"/>
  <c r="A70" i="30"/>
  <c r="A21" i="30"/>
  <c r="A123" i="30"/>
  <c r="A174" i="30"/>
  <c r="A70" i="29"/>
  <c r="A174" i="29"/>
  <c r="A123" i="29"/>
  <c r="A21" i="29"/>
  <c r="A21" i="25"/>
  <c r="A174" i="24"/>
  <c r="A123" i="24"/>
  <c r="A72" i="24"/>
  <c r="A19" i="24"/>
  <c r="B172" i="23"/>
  <c r="A174" i="23"/>
  <c r="B119" i="23"/>
  <c r="A121" i="23"/>
  <c r="B68" i="23"/>
  <c r="A70" i="23"/>
  <c r="B19" i="23"/>
  <c r="A21" i="23"/>
  <c r="K123" i="24" l="1"/>
  <c r="J123" i="24"/>
  <c r="I123" i="24"/>
  <c r="L123" i="24"/>
  <c r="H123" i="24"/>
  <c r="G123" i="24"/>
  <c r="B123" i="24"/>
  <c r="K72" i="24"/>
  <c r="J72" i="24"/>
  <c r="I72" i="24"/>
  <c r="H72" i="24"/>
  <c r="G72" i="24"/>
  <c r="L72" i="24"/>
  <c r="B72" i="24"/>
  <c r="L174" i="29"/>
  <c r="K174" i="29"/>
  <c r="J174" i="29"/>
  <c r="G174" i="29"/>
  <c r="I174" i="29"/>
  <c r="H174" i="29"/>
  <c r="B174" i="29"/>
  <c r="L174" i="31"/>
  <c r="K174" i="31"/>
  <c r="J174" i="31"/>
  <c r="I174" i="31"/>
  <c r="H174" i="31"/>
  <c r="G174" i="31"/>
  <c r="B174" i="31"/>
  <c r="L72" i="35"/>
  <c r="K72" i="35"/>
  <c r="J72" i="35"/>
  <c r="I72" i="35"/>
  <c r="H72" i="35"/>
  <c r="G72" i="35"/>
  <c r="B72" i="35"/>
  <c r="K121" i="32"/>
  <c r="J121" i="32"/>
  <c r="I121" i="32"/>
  <c r="H121" i="32"/>
  <c r="L121" i="32"/>
  <c r="G121" i="32"/>
  <c r="B121" i="32"/>
  <c r="A123" i="32"/>
  <c r="N172" i="34"/>
  <c r="F172" i="34"/>
  <c r="M172" i="34"/>
  <c r="E172" i="34"/>
  <c r="D172" i="34"/>
  <c r="D173" i="34"/>
  <c r="E119" i="35"/>
  <c r="M119" i="35"/>
  <c r="D119" i="35"/>
  <c r="N119" i="35"/>
  <c r="F119" i="35"/>
  <c r="D120" i="35"/>
  <c r="D18" i="31"/>
  <c r="N17" i="31"/>
  <c r="F17" i="31"/>
  <c r="M17" i="31"/>
  <c r="E17" i="31"/>
  <c r="D17" i="31"/>
  <c r="D19" i="29"/>
  <c r="D20" i="29"/>
  <c r="N19" i="29"/>
  <c r="F19" i="29"/>
  <c r="M19" i="29"/>
  <c r="E19" i="29"/>
  <c r="L121" i="23"/>
  <c r="K121" i="23"/>
  <c r="J121" i="23"/>
  <c r="I121" i="23"/>
  <c r="H121" i="23"/>
  <c r="G121" i="23"/>
  <c r="L70" i="29"/>
  <c r="K70" i="29"/>
  <c r="J70" i="29"/>
  <c r="I70" i="29"/>
  <c r="H70" i="29"/>
  <c r="G70" i="29"/>
  <c r="B70" i="29"/>
  <c r="L19" i="31"/>
  <c r="K19" i="31"/>
  <c r="J19" i="31"/>
  <c r="I19" i="31"/>
  <c r="H19" i="31"/>
  <c r="G19" i="31"/>
  <c r="B19" i="31"/>
  <c r="K174" i="32"/>
  <c r="J174" i="32"/>
  <c r="I174" i="32"/>
  <c r="H174" i="32"/>
  <c r="G174" i="32"/>
  <c r="L174" i="32"/>
  <c r="B174" i="32"/>
  <c r="L121" i="35"/>
  <c r="K121" i="35"/>
  <c r="J121" i="35"/>
  <c r="I121" i="35"/>
  <c r="H121" i="35"/>
  <c r="G121" i="35"/>
  <c r="B121" i="35"/>
  <c r="N119" i="32"/>
  <c r="F119" i="32"/>
  <c r="M119" i="32"/>
  <c r="E119" i="32"/>
  <c r="D119" i="32"/>
  <c r="D120" i="32"/>
  <c r="N19" i="32"/>
  <c r="F19" i="32"/>
  <c r="M19" i="32"/>
  <c r="D19" i="32"/>
  <c r="D20" i="32"/>
  <c r="E19" i="32"/>
  <c r="D122" i="34"/>
  <c r="N121" i="34"/>
  <c r="F121" i="34"/>
  <c r="M121" i="34"/>
  <c r="E121" i="34"/>
  <c r="D121" i="34"/>
  <c r="N68" i="30"/>
  <c r="F68" i="30"/>
  <c r="M68" i="30"/>
  <c r="E68" i="30"/>
  <c r="D68" i="30"/>
  <c r="D69" i="30"/>
  <c r="D18" i="24"/>
  <c r="N17" i="24"/>
  <c r="F17" i="24"/>
  <c r="M17" i="24"/>
  <c r="E17" i="24"/>
  <c r="D17" i="24"/>
  <c r="K174" i="24"/>
  <c r="J174" i="24"/>
  <c r="I174" i="24"/>
  <c r="H174" i="24"/>
  <c r="L174" i="24"/>
  <c r="G174" i="24"/>
  <c r="B174" i="24"/>
  <c r="D172" i="32"/>
  <c r="D173" i="32"/>
  <c r="N172" i="32"/>
  <c r="F172" i="32"/>
  <c r="M172" i="32"/>
  <c r="E172" i="32"/>
  <c r="N121" i="30"/>
  <c r="F121" i="30"/>
  <c r="M121" i="30"/>
  <c r="E121" i="30"/>
  <c r="D121" i="30"/>
  <c r="D122" i="30"/>
  <c r="F172" i="31"/>
  <c r="M172" i="31"/>
  <c r="E172" i="31"/>
  <c r="D172" i="31"/>
  <c r="D173" i="31"/>
  <c r="N172" i="31"/>
  <c r="N172" i="24"/>
  <c r="F172" i="24"/>
  <c r="M172" i="24"/>
  <c r="E172" i="24"/>
  <c r="D172" i="24"/>
  <c r="D173" i="24"/>
  <c r="N170" i="35"/>
  <c r="F170" i="35"/>
  <c r="M170" i="35"/>
  <c r="D170" i="35"/>
  <c r="D171" i="35"/>
  <c r="E170" i="35"/>
  <c r="L174" i="34"/>
  <c r="K174" i="34"/>
  <c r="J174" i="34"/>
  <c r="G174" i="34"/>
  <c r="I174" i="34"/>
  <c r="H174" i="34"/>
  <c r="B174" i="34"/>
  <c r="L123" i="30"/>
  <c r="K123" i="30"/>
  <c r="J123" i="30"/>
  <c r="I123" i="30"/>
  <c r="H123" i="30"/>
  <c r="G123" i="30"/>
  <c r="B123" i="30"/>
  <c r="L123" i="34"/>
  <c r="K123" i="34"/>
  <c r="J123" i="34"/>
  <c r="I123" i="34"/>
  <c r="G123" i="34"/>
  <c r="H123" i="34"/>
  <c r="B123" i="34"/>
  <c r="L172" i="35"/>
  <c r="K172" i="35"/>
  <c r="J172" i="35"/>
  <c r="I172" i="35"/>
  <c r="H172" i="35"/>
  <c r="G172" i="35"/>
  <c r="B172" i="35"/>
  <c r="F172" i="30"/>
  <c r="M172" i="30"/>
  <c r="E172" i="30"/>
  <c r="D172" i="30"/>
  <c r="D173" i="30"/>
  <c r="N172" i="30"/>
  <c r="E121" i="29"/>
  <c r="D122" i="29"/>
  <c r="D121" i="29"/>
  <c r="N121" i="29"/>
  <c r="F121" i="29"/>
  <c r="M121" i="29"/>
  <c r="F19" i="30"/>
  <c r="M19" i="30"/>
  <c r="E19" i="30"/>
  <c r="D19" i="30"/>
  <c r="D20" i="30"/>
  <c r="N19" i="30"/>
  <c r="N17" i="35"/>
  <c r="F17" i="35"/>
  <c r="M17" i="35"/>
  <c r="E17" i="35"/>
  <c r="D17" i="35"/>
  <c r="D18" i="35"/>
  <c r="D122" i="31"/>
  <c r="N121" i="31"/>
  <c r="F121" i="31"/>
  <c r="M121" i="31"/>
  <c r="E121" i="31"/>
  <c r="D121" i="31"/>
  <c r="L70" i="31"/>
  <c r="K70" i="31"/>
  <c r="J70" i="31"/>
  <c r="I70" i="31"/>
  <c r="H70" i="31"/>
  <c r="G70" i="31"/>
  <c r="B70" i="31"/>
  <c r="K21" i="23"/>
  <c r="J21" i="23"/>
  <c r="I21" i="23"/>
  <c r="H21" i="23"/>
  <c r="L21" i="23"/>
  <c r="G21" i="23"/>
  <c r="L21" i="29"/>
  <c r="K21" i="29"/>
  <c r="J21" i="29"/>
  <c r="I21" i="29"/>
  <c r="H21" i="29"/>
  <c r="G21" i="29"/>
  <c r="B21" i="29"/>
  <c r="L21" i="30"/>
  <c r="I21" i="30"/>
  <c r="G21" i="30"/>
  <c r="K21" i="30"/>
  <c r="J21" i="30"/>
  <c r="H21" i="30"/>
  <c r="B21" i="30"/>
  <c r="K21" i="32"/>
  <c r="J21" i="32"/>
  <c r="I21" i="32"/>
  <c r="H21" i="32"/>
  <c r="L21" i="32"/>
  <c r="G21" i="32"/>
  <c r="B21" i="32"/>
  <c r="E172" i="29"/>
  <c r="D172" i="29"/>
  <c r="D173" i="29"/>
  <c r="N172" i="29"/>
  <c r="F172" i="29"/>
  <c r="M172" i="29"/>
  <c r="L70" i="34"/>
  <c r="K70" i="34"/>
  <c r="J70" i="34"/>
  <c r="I70" i="34"/>
  <c r="H70" i="34"/>
  <c r="G70" i="34"/>
  <c r="B70" i="34"/>
  <c r="A72" i="34"/>
  <c r="M70" i="35"/>
  <c r="E70" i="35"/>
  <c r="D70" i="35"/>
  <c r="D71" i="35"/>
  <c r="N70" i="35"/>
  <c r="F70" i="35"/>
  <c r="D69" i="32"/>
  <c r="N68" i="32"/>
  <c r="F68" i="32"/>
  <c r="M68" i="32"/>
  <c r="E68" i="32"/>
  <c r="D68" i="32"/>
  <c r="E68" i="29"/>
  <c r="M68" i="29"/>
  <c r="D68" i="29"/>
  <c r="N68" i="29"/>
  <c r="F68" i="29"/>
  <c r="D69" i="29"/>
  <c r="L174" i="30"/>
  <c r="K174" i="30"/>
  <c r="J174" i="30"/>
  <c r="I174" i="30"/>
  <c r="H174" i="30"/>
  <c r="G174" i="30"/>
  <c r="B174" i="30"/>
  <c r="L19" i="35"/>
  <c r="K19" i="35"/>
  <c r="J19" i="35"/>
  <c r="I19" i="35"/>
  <c r="H19" i="35"/>
  <c r="G19" i="35"/>
  <c r="B19" i="35"/>
  <c r="L174" i="23"/>
  <c r="K174" i="23"/>
  <c r="J174" i="23"/>
  <c r="I174" i="23"/>
  <c r="H174" i="23"/>
  <c r="G174" i="23"/>
  <c r="L123" i="31"/>
  <c r="K123" i="31"/>
  <c r="J123" i="31"/>
  <c r="I123" i="31"/>
  <c r="H123" i="31"/>
  <c r="G123" i="31"/>
  <c r="B123" i="31"/>
  <c r="L70" i="23"/>
  <c r="K70" i="23"/>
  <c r="J70" i="23"/>
  <c r="I70" i="23"/>
  <c r="H70" i="23"/>
  <c r="G70" i="23"/>
  <c r="K19" i="24"/>
  <c r="J19" i="24"/>
  <c r="I19" i="24"/>
  <c r="L19" i="24"/>
  <c r="H19" i="24"/>
  <c r="G19" i="24"/>
  <c r="B19" i="24"/>
  <c r="L123" i="29"/>
  <c r="K123" i="29"/>
  <c r="J123" i="29"/>
  <c r="I123" i="29"/>
  <c r="H123" i="29"/>
  <c r="G123" i="29"/>
  <c r="B123" i="29"/>
  <c r="L70" i="30"/>
  <c r="K70" i="30"/>
  <c r="J70" i="30"/>
  <c r="I70" i="30"/>
  <c r="H70" i="30"/>
  <c r="G70" i="30"/>
  <c r="B70" i="30"/>
  <c r="K70" i="32"/>
  <c r="J70" i="32"/>
  <c r="I70" i="32"/>
  <c r="H70" i="32"/>
  <c r="L70" i="32"/>
  <c r="G70" i="32"/>
  <c r="B70" i="32"/>
  <c r="J21" i="34"/>
  <c r="I21" i="34"/>
  <c r="H21" i="34"/>
  <c r="G21" i="34"/>
  <c r="L21" i="34"/>
  <c r="B21" i="34"/>
  <c r="K21" i="34"/>
  <c r="N121" i="24"/>
  <c r="F121" i="24"/>
  <c r="M121" i="24"/>
  <c r="E121" i="24"/>
  <c r="D121" i="24"/>
  <c r="D122" i="24"/>
  <c r="N68" i="34"/>
  <c r="F68" i="34"/>
  <c r="M68" i="34"/>
  <c r="E68" i="34"/>
  <c r="D68" i="34"/>
  <c r="D69" i="34"/>
  <c r="N19" i="34"/>
  <c r="D20" i="34"/>
  <c r="E19" i="34"/>
  <c r="D19" i="34"/>
  <c r="M19" i="34"/>
  <c r="F19" i="34"/>
  <c r="F68" i="31"/>
  <c r="M68" i="31"/>
  <c r="E68" i="31"/>
  <c r="D68" i="31"/>
  <c r="D69" i="31"/>
  <c r="N68" i="31"/>
  <c r="N70" i="24"/>
  <c r="M70" i="24"/>
  <c r="D70" i="24"/>
  <c r="D71" i="24"/>
  <c r="F70" i="24"/>
  <c r="E70" i="24"/>
  <c r="D20" i="23"/>
  <c r="N19" i="23"/>
  <c r="F19" i="23"/>
  <c r="M19" i="23"/>
  <c r="E19" i="23"/>
  <c r="D19" i="23"/>
  <c r="D120" i="23"/>
  <c r="N119" i="23"/>
  <c r="F119" i="23"/>
  <c r="D119" i="23"/>
  <c r="M119" i="23"/>
  <c r="E119" i="23"/>
  <c r="D69" i="23"/>
  <c r="N68" i="23"/>
  <c r="F68" i="23"/>
  <c r="M68" i="23"/>
  <c r="E68" i="23"/>
  <c r="D68" i="23"/>
  <c r="D173" i="23"/>
  <c r="N172" i="23"/>
  <c r="F172" i="23"/>
  <c r="M172" i="23"/>
  <c r="E172" i="23"/>
  <c r="D172" i="23"/>
  <c r="A123" i="35"/>
  <c r="A21" i="35"/>
  <c r="A174" i="35"/>
  <c r="A74" i="35"/>
  <c r="A176" i="34"/>
  <c r="A125" i="34"/>
  <c r="A23" i="34"/>
  <c r="A72" i="32"/>
  <c r="A176" i="32"/>
  <c r="A23" i="32"/>
  <c r="A176" i="31"/>
  <c r="A21" i="31"/>
  <c r="A72" i="31"/>
  <c r="A125" i="31"/>
  <c r="A72" i="30"/>
  <c r="A176" i="30"/>
  <c r="A125" i="30"/>
  <c r="A23" i="30"/>
  <c r="A176" i="29"/>
  <c r="A23" i="29"/>
  <c r="A125" i="29"/>
  <c r="A72" i="29"/>
  <c r="A23" i="25"/>
  <c r="A21" i="24"/>
  <c r="A125" i="24"/>
  <c r="A176" i="24"/>
  <c r="A74" i="24"/>
  <c r="A176" i="23"/>
  <c r="B174" i="23"/>
  <c r="A123" i="23"/>
  <c r="B121" i="23"/>
  <c r="A72" i="23"/>
  <c r="B70" i="23"/>
  <c r="A23" i="23"/>
  <c r="B21" i="23"/>
  <c r="J74" i="24" l="1"/>
  <c r="I74" i="24"/>
  <c r="H74" i="24"/>
  <c r="L74" i="24"/>
  <c r="K74" i="24"/>
  <c r="G74" i="24"/>
  <c r="B74" i="24"/>
  <c r="K23" i="23"/>
  <c r="J23" i="23"/>
  <c r="I23" i="23"/>
  <c r="H23" i="23"/>
  <c r="L23" i="23"/>
  <c r="G23" i="23"/>
  <c r="L176" i="23"/>
  <c r="K176" i="23"/>
  <c r="J176" i="23"/>
  <c r="I176" i="23"/>
  <c r="H176" i="23"/>
  <c r="G176" i="23"/>
  <c r="L72" i="29"/>
  <c r="K72" i="29"/>
  <c r="J72" i="29"/>
  <c r="I72" i="29"/>
  <c r="H72" i="29"/>
  <c r="G72" i="29"/>
  <c r="B72" i="29"/>
  <c r="L176" i="30"/>
  <c r="K176" i="30"/>
  <c r="J176" i="30"/>
  <c r="I176" i="30"/>
  <c r="H176" i="30"/>
  <c r="G176" i="30"/>
  <c r="B176" i="30"/>
  <c r="K23" i="32"/>
  <c r="J23" i="32"/>
  <c r="I23" i="32"/>
  <c r="H23" i="32"/>
  <c r="L23" i="32"/>
  <c r="G23" i="32"/>
  <c r="B23" i="32"/>
  <c r="L176" i="34"/>
  <c r="K176" i="34"/>
  <c r="J176" i="34"/>
  <c r="I176" i="34"/>
  <c r="H176" i="34"/>
  <c r="G176" i="34"/>
  <c r="B176" i="34"/>
  <c r="N19" i="35"/>
  <c r="F19" i="35"/>
  <c r="D20" i="35"/>
  <c r="E19" i="35"/>
  <c r="D19" i="35"/>
  <c r="M19" i="35"/>
  <c r="F21" i="29"/>
  <c r="M21" i="29"/>
  <c r="E21" i="29"/>
  <c r="D21" i="29"/>
  <c r="D22" i="29"/>
  <c r="N21" i="29"/>
  <c r="N174" i="24"/>
  <c r="F174" i="24"/>
  <c r="M174" i="24"/>
  <c r="E174" i="24"/>
  <c r="D174" i="24"/>
  <c r="D175" i="24"/>
  <c r="M121" i="32"/>
  <c r="E121" i="32"/>
  <c r="D121" i="32"/>
  <c r="D122" i="32"/>
  <c r="N121" i="32"/>
  <c r="F121" i="32"/>
  <c r="L125" i="29"/>
  <c r="K125" i="29"/>
  <c r="J125" i="29"/>
  <c r="I125" i="29"/>
  <c r="H125" i="29"/>
  <c r="G125" i="29"/>
  <c r="B125" i="29"/>
  <c r="L72" i="30"/>
  <c r="K72" i="30"/>
  <c r="J72" i="30"/>
  <c r="I72" i="30"/>
  <c r="H72" i="30"/>
  <c r="G72" i="30"/>
  <c r="B72" i="30"/>
  <c r="K176" i="32"/>
  <c r="J176" i="32"/>
  <c r="I176" i="32"/>
  <c r="H176" i="32"/>
  <c r="G176" i="32"/>
  <c r="L176" i="32"/>
  <c r="B176" i="32"/>
  <c r="D22" i="34"/>
  <c r="E21" i="34"/>
  <c r="D21" i="34"/>
  <c r="N21" i="34"/>
  <c r="M21" i="34"/>
  <c r="F21" i="34"/>
  <c r="D71" i="32"/>
  <c r="E70" i="32"/>
  <c r="D70" i="32"/>
  <c r="N70" i="32"/>
  <c r="F70" i="32"/>
  <c r="M70" i="32"/>
  <c r="N174" i="30"/>
  <c r="F174" i="30"/>
  <c r="M174" i="30"/>
  <c r="E174" i="30"/>
  <c r="D174" i="30"/>
  <c r="D175" i="30"/>
  <c r="D70" i="31"/>
  <c r="D71" i="31"/>
  <c r="N70" i="31"/>
  <c r="F70" i="31"/>
  <c r="M70" i="31"/>
  <c r="E70" i="31"/>
  <c r="N121" i="35"/>
  <c r="F121" i="35"/>
  <c r="M121" i="35"/>
  <c r="D121" i="35"/>
  <c r="D122" i="35"/>
  <c r="E121" i="35"/>
  <c r="D73" i="35"/>
  <c r="N72" i="35"/>
  <c r="F72" i="35"/>
  <c r="M72" i="35"/>
  <c r="E72" i="35"/>
  <c r="D72" i="35"/>
  <c r="L23" i="29"/>
  <c r="K23" i="29"/>
  <c r="J23" i="29"/>
  <c r="I23" i="29"/>
  <c r="H23" i="29"/>
  <c r="G23" i="29"/>
  <c r="B23" i="29"/>
  <c r="L125" i="31"/>
  <c r="K125" i="31"/>
  <c r="J125" i="31"/>
  <c r="I125" i="31"/>
  <c r="H125" i="31"/>
  <c r="G125" i="31"/>
  <c r="B125" i="31"/>
  <c r="L74" i="35"/>
  <c r="K74" i="35"/>
  <c r="J74" i="35"/>
  <c r="I74" i="35"/>
  <c r="H74" i="35"/>
  <c r="G74" i="35"/>
  <c r="B74" i="35"/>
  <c r="F70" i="30"/>
  <c r="M70" i="30"/>
  <c r="E70" i="30"/>
  <c r="D70" i="30"/>
  <c r="D71" i="30"/>
  <c r="N70" i="30"/>
  <c r="L72" i="34"/>
  <c r="G72" i="34"/>
  <c r="K72" i="34"/>
  <c r="J72" i="34"/>
  <c r="I72" i="34"/>
  <c r="H72" i="34"/>
  <c r="B72" i="34"/>
  <c r="A74" i="34"/>
  <c r="F172" i="35"/>
  <c r="D173" i="35"/>
  <c r="E172" i="35"/>
  <c r="M172" i="35"/>
  <c r="D172" i="35"/>
  <c r="N172" i="35"/>
  <c r="D174" i="32"/>
  <c r="D175" i="32"/>
  <c r="N174" i="32"/>
  <c r="F174" i="32"/>
  <c r="M174" i="32"/>
  <c r="E174" i="32"/>
  <c r="F174" i="31"/>
  <c r="M174" i="31"/>
  <c r="E174" i="31"/>
  <c r="D174" i="31"/>
  <c r="D175" i="31"/>
  <c r="N174" i="31"/>
  <c r="L72" i="31"/>
  <c r="K72" i="31"/>
  <c r="J72" i="31"/>
  <c r="I72" i="31"/>
  <c r="H72" i="31"/>
  <c r="G72" i="31"/>
  <c r="B72" i="31"/>
  <c r="N123" i="29"/>
  <c r="F123" i="29"/>
  <c r="M123" i="29"/>
  <c r="E123" i="29"/>
  <c r="D124" i="29"/>
  <c r="D123" i="29"/>
  <c r="M70" i="34"/>
  <c r="E70" i="34"/>
  <c r="D70" i="34"/>
  <c r="D71" i="34"/>
  <c r="N70" i="34"/>
  <c r="F70" i="34"/>
  <c r="N123" i="34"/>
  <c r="F123" i="34"/>
  <c r="M123" i="34"/>
  <c r="E123" i="34"/>
  <c r="D123" i="34"/>
  <c r="D124" i="34"/>
  <c r="F19" i="31"/>
  <c r="M19" i="31"/>
  <c r="E19" i="31"/>
  <c r="D19" i="31"/>
  <c r="D20" i="31"/>
  <c r="N19" i="31"/>
  <c r="E174" i="29"/>
  <c r="D174" i="29"/>
  <c r="D175" i="29"/>
  <c r="N174" i="29"/>
  <c r="F174" i="29"/>
  <c r="M174" i="29"/>
  <c r="K176" i="24"/>
  <c r="J176" i="24"/>
  <c r="I176" i="24"/>
  <c r="L176" i="24"/>
  <c r="H176" i="24"/>
  <c r="G176" i="24"/>
  <c r="B176" i="24"/>
  <c r="K125" i="24"/>
  <c r="J125" i="24"/>
  <c r="I125" i="24"/>
  <c r="H125" i="24"/>
  <c r="L125" i="24"/>
  <c r="G125" i="24"/>
  <c r="B125" i="24"/>
  <c r="L176" i="29"/>
  <c r="K176" i="29"/>
  <c r="G176" i="29"/>
  <c r="J176" i="29"/>
  <c r="I176" i="29"/>
  <c r="H176" i="29"/>
  <c r="B176" i="29"/>
  <c r="K72" i="32"/>
  <c r="J72" i="32"/>
  <c r="I72" i="32"/>
  <c r="H72" i="32"/>
  <c r="L72" i="32"/>
  <c r="G72" i="32"/>
  <c r="B72" i="32"/>
  <c r="L174" i="35"/>
  <c r="K174" i="35"/>
  <c r="J174" i="35"/>
  <c r="I174" i="35"/>
  <c r="H174" i="35"/>
  <c r="G174" i="35"/>
  <c r="B174" i="35"/>
  <c r="L123" i="23"/>
  <c r="K123" i="23"/>
  <c r="J123" i="23"/>
  <c r="I123" i="23"/>
  <c r="H123" i="23"/>
  <c r="G123" i="23"/>
  <c r="J21" i="24"/>
  <c r="I21" i="24"/>
  <c r="H21" i="24"/>
  <c r="G21" i="24"/>
  <c r="L21" i="24"/>
  <c r="K21" i="24"/>
  <c r="B21" i="24"/>
  <c r="L23" i="30"/>
  <c r="I23" i="30"/>
  <c r="J23" i="30"/>
  <c r="H23" i="30"/>
  <c r="G23" i="30"/>
  <c r="K23" i="30"/>
  <c r="B23" i="30"/>
  <c r="L21" i="31"/>
  <c r="K21" i="31"/>
  <c r="J21" i="31"/>
  <c r="I21" i="31"/>
  <c r="H21" i="31"/>
  <c r="G21" i="31"/>
  <c r="B21" i="31"/>
  <c r="I23" i="34"/>
  <c r="H23" i="34"/>
  <c r="G23" i="34"/>
  <c r="L23" i="34"/>
  <c r="B23" i="34"/>
  <c r="K23" i="34"/>
  <c r="J23" i="34"/>
  <c r="L21" i="35"/>
  <c r="K21" i="35"/>
  <c r="J21" i="35"/>
  <c r="I21" i="35"/>
  <c r="H21" i="35"/>
  <c r="G21" i="35"/>
  <c r="B21" i="35"/>
  <c r="E19" i="24"/>
  <c r="D19" i="24"/>
  <c r="D20" i="24"/>
  <c r="N19" i="24"/>
  <c r="F19" i="24"/>
  <c r="M19" i="24"/>
  <c r="N21" i="32"/>
  <c r="F21" i="32"/>
  <c r="D22" i="32"/>
  <c r="E21" i="32"/>
  <c r="M21" i="32"/>
  <c r="D21" i="32"/>
  <c r="F123" i="30"/>
  <c r="M123" i="30"/>
  <c r="E123" i="30"/>
  <c r="D123" i="30"/>
  <c r="D124" i="30"/>
  <c r="N123" i="30"/>
  <c r="F70" i="29"/>
  <c r="N70" i="29"/>
  <c r="D71" i="29"/>
  <c r="E70" i="29"/>
  <c r="M70" i="29"/>
  <c r="D70" i="29"/>
  <c r="E72" i="24"/>
  <c r="D72" i="24"/>
  <c r="D73" i="24"/>
  <c r="N72" i="24"/>
  <c r="F72" i="24"/>
  <c r="M72" i="24"/>
  <c r="L72" i="23"/>
  <c r="K72" i="23"/>
  <c r="J72" i="23"/>
  <c r="I72" i="23"/>
  <c r="H72" i="23"/>
  <c r="G72" i="23"/>
  <c r="L125" i="30"/>
  <c r="K125" i="30"/>
  <c r="J125" i="30"/>
  <c r="I125" i="30"/>
  <c r="H125" i="30"/>
  <c r="G125" i="30"/>
  <c r="B125" i="30"/>
  <c r="L176" i="31"/>
  <c r="K176" i="31"/>
  <c r="J176" i="31"/>
  <c r="I176" i="31"/>
  <c r="H176" i="31"/>
  <c r="G176" i="31"/>
  <c r="B176" i="31"/>
  <c r="L125" i="34"/>
  <c r="K125" i="34"/>
  <c r="J125" i="34"/>
  <c r="I125" i="34"/>
  <c r="H125" i="34"/>
  <c r="G125" i="34"/>
  <c r="B125" i="34"/>
  <c r="L123" i="35"/>
  <c r="K123" i="35"/>
  <c r="J123" i="35"/>
  <c r="I123" i="35"/>
  <c r="H123" i="35"/>
  <c r="G123" i="35"/>
  <c r="B123" i="35"/>
  <c r="F123" i="31"/>
  <c r="M123" i="31"/>
  <c r="E123" i="31"/>
  <c r="D123" i="31"/>
  <c r="D124" i="31"/>
  <c r="N123" i="31"/>
  <c r="D22" i="30"/>
  <c r="E21" i="30"/>
  <c r="D21" i="30"/>
  <c r="N21" i="30"/>
  <c r="F21" i="30"/>
  <c r="M21" i="30"/>
  <c r="N174" i="34"/>
  <c r="F174" i="34"/>
  <c r="M174" i="34"/>
  <c r="E174" i="34"/>
  <c r="D174" i="34"/>
  <c r="D175" i="34"/>
  <c r="K123" i="32"/>
  <c r="J123" i="32"/>
  <c r="I123" i="32"/>
  <c r="H123" i="32"/>
  <c r="L123" i="32"/>
  <c r="G123" i="32"/>
  <c r="B123" i="32"/>
  <c r="A125" i="32"/>
  <c r="D124" i="24"/>
  <c r="D123" i="24"/>
  <c r="N123" i="24"/>
  <c r="F123" i="24"/>
  <c r="M123" i="24"/>
  <c r="E123" i="24"/>
  <c r="D122" i="23"/>
  <c r="N121" i="23"/>
  <c r="F121" i="23"/>
  <c r="D121" i="23"/>
  <c r="M121" i="23"/>
  <c r="E121" i="23"/>
  <c r="D71" i="23"/>
  <c r="N70" i="23"/>
  <c r="F70" i="23"/>
  <c r="M70" i="23"/>
  <c r="E70" i="23"/>
  <c r="D70" i="23"/>
  <c r="D175" i="23"/>
  <c r="N174" i="23"/>
  <c r="F174" i="23"/>
  <c r="M174" i="23"/>
  <c r="E174" i="23"/>
  <c r="D174" i="23"/>
  <c r="D22" i="23"/>
  <c r="N21" i="23"/>
  <c r="F21" i="23"/>
  <c r="M21" i="23"/>
  <c r="E21" i="23"/>
  <c r="D21" i="23"/>
  <c r="A76" i="35"/>
  <c r="A176" i="35"/>
  <c r="A23" i="35"/>
  <c r="A125" i="35"/>
  <c r="A25" i="34"/>
  <c r="A127" i="34"/>
  <c r="A178" i="34"/>
  <c r="A25" i="32"/>
  <c r="A178" i="32"/>
  <c r="A74" i="32"/>
  <c r="A127" i="31"/>
  <c r="A74" i="31"/>
  <c r="A23" i="31"/>
  <c r="A178" i="31"/>
  <c r="A74" i="30"/>
  <c r="A25" i="30"/>
  <c r="A127" i="30"/>
  <c r="A178" i="30"/>
  <c r="A74" i="29"/>
  <c r="A127" i="29"/>
  <c r="A25" i="29"/>
  <c r="A178" i="29"/>
  <c r="A25" i="25"/>
  <c r="A76" i="24"/>
  <c r="A178" i="24"/>
  <c r="A127" i="24"/>
  <c r="A23" i="24"/>
  <c r="B176" i="23"/>
  <c r="A178" i="23"/>
  <c r="B123" i="23"/>
  <c r="A125" i="23"/>
  <c r="B72" i="23"/>
  <c r="A74" i="23"/>
  <c r="B23" i="23"/>
  <c r="A25" i="23"/>
  <c r="L25" i="30" l="1"/>
  <c r="I25" i="30"/>
  <c r="K25" i="30"/>
  <c r="J25" i="30"/>
  <c r="H25" i="30"/>
  <c r="G25" i="30"/>
  <c r="B25" i="30"/>
  <c r="K74" i="32"/>
  <c r="J74" i="32"/>
  <c r="I74" i="32"/>
  <c r="H74" i="32"/>
  <c r="L74" i="32"/>
  <c r="G74" i="32"/>
  <c r="B74" i="32"/>
  <c r="L127" i="34"/>
  <c r="K127" i="34"/>
  <c r="G127" i="34"/>
  <c r="J127" i="34"/>
  <c r="I127" i="34"/>
  <c r="H127" i="34"/>
  <c r="B127" i="34"/>
  <c r="K125" i="32"/>
  <c r="J125" i="32"/>
  <c r="I125" i="32"/>
  <c r="H125" i="32"/>
  <c r="L125" i="32"/>
  <c r="G125" i="32"/>
  <c r="B125" i="32"/>
  <c r="A127" i="32"/>
  <c r="M21" i="35"/>
  <c r="E21" i="35"/>
  <c r="D21" i="35"/>
  <c r="D22" i="35"/>
  <c r="N21" i="35"/>
  <c r="F21" i="35"/>
  <c r="N72" i="32"/>
  <c r="F72" i="32"/>
  <c r="M72" i="32"/>
  <c r="E72" i="32"/>
  <c r="D72" i="32"/>
  <c r="D73" i="32"/>
  <c r="D73" i="34"/>
  <c r="N72" i="34"/>
  <c r="F72" i="34"/>
  <c r="M72" i="34"/>
  <c r="E72" i="34"/>
  <c r="D72" i="34"/>
  <c r="N125" i="29"/>
  <c r="F125" i="29"/>
  <c r="M125" i="29"/>
  <c r="E125" i="29"/>
  <c r="D125" i="29"/>
  <c r="D126" i="29"/>
  <c r="D124" i="32"/>
  <c r="N123" i="32"/>
  <c r="F123" i="32"/>
  <c r="M123" i="32"/>
  <c r="E123" i="32"/>
  <c r="D123" i="32"/>
  <c r="F176" i="29"/>
  <c r="D176" i="29"/>
  <c r="D177" i="29"/>
  <c r="N176" i="29"/>
  <c r="M176" i="29"/>
  <c r="E176" i="29"/>
  <c r="N74" i="35"/>
  <c r="F74" i="35"/>
  <c r="M74" i="35"/>
  <c r="E74" i="35"/>
  <c r="D74" i="35"/>
  <c r="D75" i="35"/>
  <c r="M176" i="34"/>
  <c r="E176" i="34"/>
  <c r="D176" i="34"/>
  <c r="D177" i="34"/>
  <c r="N176" i="34"/>
  <c r="F176" i="34"/>
  <c r="K178" i="32"/>
  <c r="J178" i="32"/>
  <c r="I178" i="32"/>
  <c r="H178" i="32"/>
  <c r="G178" i="32"/>
  <c r="L178" i="32"/>
  <c r="B178" i="32"/>
  <c r="L125" i="35"/>
  <c r="K125" i="35"/>
  <c r="J125" i="35"/>
  <c r="I125" i="35"/>
  <c r="H125" i="35"/>
  <c r="G125" i="35"/>
  <c r="B125" i="35"/>
  <c r="F123" i="35"/>
  <c r="D124" i="35"/>
  <c r="E123" i="35"/>
  <c r="M123" i="35"/>
  <c r="D123" i="35"/>
  <c r="N123" i="35"/>
  <c r="D22" i="31"/>
  <c r="N21" i="31"/>
  <c r="F21" i="31"/>
  <c r="M21" i="31"/>
  <c r="E21" i="31"/>
  <c r="D21" i="31"/>
  <c r="N125" i="24"/>
  <c r="F125" i="24"/>
  <c r="M125" i="24"/>
  <c r="E125" i="24"/>
  <c r="D125" i="24"/>
  <c r="D126" i="24"/>
  <c r="F125" i="31"/>
  <c r="M125" i="31"/>
  <c r="E125" i="31"/>
  <c r="D125" i="31"/>
  <c r="D126" i="31"/>
  <c r="N125" i="31"/>
  <c r="F23" i="32"/>
  <c r="M23" i="32"/>
  <c r="D23" i="32"/>
  <c r="D24" i="32"/>
  <c r="E23" i="32"/>
  <c r="N23" i="32"/>
  <c r="L178" i="29"/>
  <c r="K178" i="29"/>
  <c r="J178" i="29"/>
  <c r="G178" i="29"/>
  <c r="I178" i="29"/>
  <c r="H178" i="29"/>
  <c r="B178" i="29"/>
  <c r="L25" i="29"/>
  <c r="K25" i="29"/>
  <c r="J25" i="29"/>
  <c r="I25" i="29"/>
  <c r="H25" i="29"/>
  <c r="G25" i="29"/>
  <c r="B25" i="29"/>
  <c r="L178" i="31"/>
  <c r="K178" i="31"/>
  <c r="J178" i="31"/>
  <c r="I178" i="31"/>
  <c r="H178" i="31"/>
  <c r="G178" i="31"/>
  <c r="B178" i="31"/>
  <c r="L125" i="23"/>
  <c r="K125" i="23"/>
  <c r="J125" i="23"/>
  <c r="I125" i="23"/>
  <c r="H125" i="23"/>
  <c r="G125" i="23"/>
  <c r="N125" i="34"/>
  <c r="F125" i="34"/>
  <c r="M125" i="34"/>
  <c r="E125" i="34"/>
  <c r="D125" i="34"/>
  <c r="D126" i="34"/>
  <c r="M23" i="34"/>
  <c r="D24" i="34"/>
  <c r="E23" i="34"/>
  <c r="D23" i="34"/>
  <c r="F23" i="34"/>
  <c r="N23" i="34"/>
  <c r="D23" i="30"/>
  <c r="D24" i="30"/>
  <c r="N23" i="30"/>
  <c r="F23" i="30"/>
  <c r="M23" i="30"/>
  <c r="E23" i="30"/>
  <c r="D177" i="24"/>
  <c r="E176" i="24"/>
  <c r="D176" i="24"/>
  <c r="N176" i="24"/>
  <c r="F176" i="24"/>
  <c r="M176" i="24"/>
  <c r="F23" i="29"/>
  <c r="M23" i="29"/>
  <c r="E23" i="29"/>
  <c r="D23" i="29"/>
  <c r="D24" i="29"/>
  <c r="N23" i="29"/>
  <c r="F176" i="30"/>
  <c r="M176" i="30"/>
  <c r="E176" i="30"/>
  <c r="D176" i="30"/>
  <c r="D177" i="30"/>
  <c r="N176" i="30"/>
  <c r="J23" i="24"/>
  <c r="I23" i="24"/>
  <c r="K23" i="24"/>
  <c r="H23" i="24"/>
  <c r="L23" i="24"/>
  <c r="G23" i="24"/>
  <c r="B23" i="24"/>
  <c r="L127" i="29"/>
  <c r="K127" i="29"/>
  <c r="J127" i="29"/>
  <c r="I127" i="29"/>
  <c r="H127" i="29"/>
  <c r="G127" i="29"/>
  <c r="B127" i="29"/>
  <c r="K178" i="24"/>
  <c r="J178" i="24"/>
  <c r="I178" i="24"/>
  <c r="H178" i="24"/>
  <c r="L178" i="24"/>
  <c r="G178" i="24"/>
  <c r="B178" i="24"/>
  <c r="K25" i="32"/>
  <c r="J25" i="32"/>
  <c r="I25" i="32"/>
  <c r="H25" i="32"/>
  <c r="L25" i="32"/>
  <c r="G25" i="32"/>
  <c r="B25" i="32"/>
  <c r="K76" i="24"/>
  <c r="J76" i="24"/>
  <c r="I76" i="24"/>
  <c r="L76" i="24"/>
  <c r="H76" i="24"/>
  <c r="G76" i="24"/>
  <c r="B76" i="24"/>
  <c r="L74" i="31"/>
  <c r="K74" i="31"/>
  <c r="J74" i="31"/>
  <c r="I74" i="31"/>
  <c r="H74" i="31"/>
  <c r="G74" i="31"/>
  <c r="B74" i="31"/>
  <c r="L176" i="35"/>
  <c r="K176" i="35"/>
  <c r="J176" i="35"/>
  <c r="I176" i="35"/>
  <c r="H176" i="35"/>
  <c r="G176" i="35"/>
  <c r="B176" i="35"/>
  <c r="D176" i="31"/>
  <c r="D177" i="31"/>
  <c r="N176" i="31"/>
  <c r="M176" i="31"/>
  <c r="F176" i="31"/>
  <c r="E176" i="31"/>
  <c r="E21" i="24"/>
  <c r="D21" i="24"/>
  <c r="D22" i="24"/>
  <c r="N21" i="24"/>
  <c r="F21" i="24"/>
  <c r="M21" i="24"/>
  <c r="D72" i="31"/>
  <c r="D73" i="31"/>
  <c r="N72" i="31"/>
  <c r="F72" i="31"/>
  <c r="M72" i="31"/>
  <c r="E72" i="31"/>
  <c r="D177" i="32"/>
  <c r="N176" i="32"/>
  <c r="F176" i="32"/>
  <c r="M176" i="32"/>
  <c r="E176" i="32"/>
  <c r="D176" i="32"/>
  <c r="N72" i="29"/>
  <c r="F72" i="29"/>
  <c r="M72" i="29"/>
  <c r="E72" i="29"/>
  <c r="D73" i="29"/>
  <c r="D72" i="29"/>
  <c r="L74" i="23"/>
  <c r="K74" i="23"/>
  <c r="J74" i="23"/>
  <c r="I74" i="23"/>
  <c r="H74" i="23"/>
  <c r="G74" i="23"/>
  <c r="L74" i="30"/>
  <c r="K74" i="30"/>
  <c r="J74" i="30"/>
  <c r="I74" i="30"/>
  <c r="H74" i="30"/>
  <c r="G74" i="30"/>
  <c r="B74" i="30"/>
  <c r="H25" i="34"/>
  <c r="G25" i="34"/>
  <c r="L25" i="34"/>
  <c r="B25" i="34"/>
  <c r="K25" i="34"/>
  <c r="J25" i="34"/>
  <c r="I25" i="34"/>
  <c r="K127" i="24"/>
  <c r="J127" i="24"/>
  <c r="I127" i="24"/>
  <c r="H127" i="24"/>
  <c r="G127" i="24"/>
  <c r="L127" i="24"/>
  <c r="B127" i="24"/>
  <c r="L74" i="29"/>
  <c r="K74" i="29"/>
  <c r="J74" i="29"/>
  <c r="I74" i="29"/>
  <c r="H74" i="29"/>
  <c r="G74" i="29"/>
  <c r="B74" i="29"/>
  <c r="L23" i="31"/>
  <c r="K23" i="31"/>
  <c r="J23" i="31"/>
  <c r="I23" i="31"/>
  <c r="H23" i="31"/>
  <c r="G23" i="31"/>
  <c r="B23" i="31"/>
  <c r="L23" i="35"/>
  <c r="K23" i="35"/>
  <c r="J23" i="35"/>
  <c r="I23" i="35"/>
  <c r="H23" i="35"/>
  <c r="G23" i="35"/>
  <c r="B23" i="35"/>
  <c r="L178" i="30"/>
  <c r="K178" i="30"/>
  <c r="J178" i="30"/>
  <c r="I178" i="30"/>
  <c r="H178" i="30"/>
  <c r="G178" i="30"/>
  <c r="B178" i="30"/>
  <c r="L178" i="34"/>
  <c r="K178" i="34"/>
  <c r="J178" i="34"/>
  <c r="I178" i="34"/>
  <c r="H178" i="34"/>
  <c r="G178" i="34"/>
  <c r="B178" i="34"/>
  <c r="K25" i="23"/>
  <c r="J25" i="23"/>
  <c r="I25" i="23"/>
  <c r="H25" i="23"/>
  <c r="G25" i="23"/>
  <c r="L25" i="23"/>
  <c r="L178" i="23"/>
  <c r="K178" i="23"/>
  <c r="J178" i="23"/>
  <c r="I178" i="23"/>
  <c r="H178" i="23"/>
  <c r="G178" i="23"/>
  <c r="L127" i="30"/>
  <c r="K127" i="30"/>
  <c r="J127" i="30"/>
  <c r="I127" i="30"/>
  <c r="H127" i="30"/>
  <c r="G127" i="30"/>
  <c r="B127" i="30"/>
  <c r="L127" i="31"/>
  <c r="K127" i="31"/>
  <c r="J127" i="31"/>
  <c r="I127" i="31"/>
  <c r="H127" i="31"/>
  <c r="G127" i="31"/>
  <c r="B127" i="31"/>
  <c r="L76" i="35"/>
  <c r="K76" i="35"/>
  <c r="J76" i="35"/>
  <c r="I76" i="35"/>
  <c r="H76" i="35"/>
  <c r="G76" i="35"/>
  <c r="B76" i="35"/>
  <c r="E125" i="30"/>
  <c r="D125" i="30"/>
  <c r="D126" i="30"/>
  <c r="N125" i="30"/>
  <c r="F125" i="30"/>
  <c r="M125" i="30"/>
  <c r="F174" i="35"/>
  <c r="N174" i="35"/>
  <c r="M174" i="35"/>
  <c r="D174" i="35"/>
  <c r="D175" i="35"/>
  <c r="E174" i="35"/>
  <c r="L74" i="34"/>
  <c r="K74" i="34"/>
  <c r="G74" i="34"/>
  <c r="J74" i="34"/>
  <c r="I74" i="34"/>
  <c r="H74" i="34"/>
  <c r="B74" i="34"/>
  <c r="A76" i="34"/>
  <c r="E72" i="30"/>
  <c r="D72" i="30"/>
  <c r="D73" i="30"/>
  <c r="N72" i="30"/>
  <c r="F72" i="30"/>
  <c r="M72" i="30"/>
  <c r="E74" i="24"/>
  <c r="D74" i="24"/>
  <c r="D75" i="24"/>
  <c r="N74" i="24"/>
  <c r="F74" i="24"/>
  <c r="M74" i="24"/>
  <c r="D24" i="23"/>
  <c r="N23" i="23"/>
  <c r="F23" i="23"/>
  <c r="M23" i="23"/>
  <c r="E23" i="23"/>
  <c r="D23" i="23"/>
  <c r="D124" i="23"/>
  <c r="N123" i="23"/>
  <c r="F123" i="23"/>
  <c r="D123" i="23"/>
  <c r="M123" i="23"/>
  <c r="E123" i="23"/>
  <c r="D73" i="23"/>
  <c r="N72" i="23"/>
  <c r="F72" i="23"/>
  <c r="M72" i="23"/>
  <c r="E72" i="23"/>
  <c r="D72" i="23"/>
  <c r="D177" i="23"/>
  <c r="N176" i="23"/>
  <c r="F176" i="23"/>
  <c r="M176" i="23"/>
  <c r="E176" i="23"/>
  <c r="D176" i="23"/>
  <c r="A78" i="35"/>
  <c r="A127" i="35"/>
  <c r="A25" i="35"/>
  <c r="A178" i="35"/>
  <c r="A129" i="34"/>
  <c r="A27" i="34"/>
  <c r="A180" i="34"/>
  <c r="A180" i="32"/>
  <c r="A76" i="32"/>
  <c r="A27" i="32"/>
  <c r="A180" i="31"/>
  <c r="A25" i="31"/>
  <c r="A76" i="31"/>
  <c r="A129" i="31"/>
  <c r="A76" i="30"/>
  <c r="A180" i="30"/>
  <c r="A129" i="30"/>
  <c r="A27" i="30"/>
  <c r="A27" i="29"/>
  <c r="A180" i="29"/>
  <c r="A129" i="29"/>
  <c r="A76" i="29"/>
  <c r="A27" i="25"/>
  <c r="A129" i="24"/>
  <c r="A180" i="24"/>
  <c r="A25" i="24"/>
  <c r="A78" i="24"/>
  <c r="A180" i="23"/>
  <c r="B178" i="23"/>
  <c r="A127" i="23"/>
  <c r="B125" i="23"/>
  <c r="A76" i="23"/>
  <c r="B74" i="23"/>
  <c r="B25" i="23"/>
  <c r="A27" i="23"/>
  <c r="L180" i="23" l="1"/>
  <c r="K180" i="23"/>
  <c r="J180" i="23"/>
  <c r="I180" i="23"/>
  <c r="H180" i="23"/>
  <c r="G180" i="23"/>
  <c r="E127" i="29"/>
  <c r="D127" i="29"/>
  <c r="D128" i="29"/>
  <c r="N127" i="29"/>
  <c r="F127" i="29"/>
  <c r="M127" i="29"/>
  <c r="K78" i="24"/>
  <c r="J78" i="24"/>
  <c r="I78" i="24"/>
  <c r="H78" i="24"/>
  <c r="G78" i="24"/>
  <c r="L78" i="24"/>
  <c r="B78" i="24"/>
  <c r="L129" i="29"/>
  <c r="K129" i="29"/>
  <c r="J129" i="29"/>
  <c r="I129" i="29"/>
  <c r="H129" i="29"/>
  <c r="G129" i="29"/>
  <c r="B129" i="29"/>
  <c r="L76" i="30"/>
  <c r="K76" i="30"/>
  <c r="J76" i="30"/>
  <c r="I76" i="30"/>
  <c r="H76" i="30"/>
  <c r="G76" i="30"/>
  <c r="B76" i="30"/>
  <c r="L129" i="34"/>
  <c r="G129" i="34"/>
  <c r="K129" i="34"/>
  <c r="J129" i="34"/>
  <c r="I129" i="34"/>
  <c r="H129" i="34"/>
  <c r="B129" i="34"/>
  <c r="N74" i="34"/>
  <c r="D75" i="34"/>
  <c r="F74" i="34"/>
  <c r="M74" i="34"/>
  <c r="E74" i="34"/>
  <c r="D74" i="34"/>
  <c r="D24" i="35"/>
  <c r="N23" i="35"/>
  <c r="F23" i="35"/>
  <c r="M23" i="35"/>
  <c r="E23" i="35"/>
  <c r="D23" i="35"/>
  <c r="E176" i="35"/>
  <c r="M176" i="35"/>
  <c r="D176" i="35"/>
  <c r="N176" i="35"/>
  <c r="F176" i="35"/>
  <c r="D177" i="35"/>
  <c r="D24" i="24"/>
  <c r="N23" i="24"/>
  <c r="F23" i="24"/>
  <c r="M23" i="24"/>
  <c r="E23" i="24"/>
  <c r="D23" i="24"/>
  <c r="K127" i="32"/>
  <c r="J127" i="32"/>
  <c r="I127" i="32"/>
  <c r="H127" i="32"/>
  <c r="L127" i="32"/>
  <c r="G127" i="32"/>
  <c r="B127" i="32"/>
  <c r="A129" i="32"/>
  <c r="K180" i="29"/>
  <c r="J180" i="29"/>
  <c r="H180" i="29"/>
  <c r="L180" i="29"/>
  <c r="G180" i="29"/>
  <c r="I180" i="29"/>
  <c r="B180" i="29"/>
  <c r="L129" i="31"/>
  <c r="K129" i="31"/>
  <c r="J129" i="31"/>
  <c r="I129" i="31"/>
  <c r="H129" i="31"/>
  <c r="G129" i="31"/>
  <c r="B129" i="31"/>
  <c r="K76" i="32"/>
  <c r="J76" i="32"/>
  <c r="I76" i="32"/>
  <c r="H76" i="32"/>
  <c r="L76" i="32"/>
  <c r="G76" i="32"/>
  <c r="B76" i="32"/>
  <c r="L178" i="35"/>
  <c r="K178" i="35"/>
  <c r="J178" i="35"/>
  <c r="I178" i="35"/>
  <c r="H178" i="35"/>
  <c r="G178" i="35"/>
  <c r="B178" i="35"/>
  <c r="N76" i="35"/>
  <c r="F76" i="35"/>
  <c r="D77" i="35"/>
  <c r="M76" i="35"/>
  <c r="E76" i="35"/>
  <c r="D76" i="35"/>
  <c r="D23" i="31"/>
  <c r="D24" i="31"/>
  <c r="N23" i="31"/>
  <c r="F23" i="31"/>
  <c r="M23" i="31"/>
  <c r="E23" i="31"/>
  <c r="F25" i="34"/>
  <c r="D26" i="34"/>
  <c r="E25" i="34"/>
  <c r="M25" i="34"/>
  <c r="D25" i="34"/>
  <c r="N25" i="34"/>
  <c r="D75" i="31"/>
  <c r="N74" i="31"/>
  <c r="F74" i="31"/>
  <c r="M74" i="31"/>
  <c r="E74" i="31"/>
  <c r="D74" i="31"/>
  <c r="D179" i="31"/>
  <c r="N178" i="31"/>
  <c r="F178" i="31"/>
  <c r="M178" i="31"/>
  <c r="E178" i="31"/>
  <c r="D178" i="31"/>
  <c r="D126" i="32"/>
  <c r="M125" i="32"/>
  <c r="E125" i="32"/>
  <c r="D125" i="32"/>
  <c r="N125" i="32"/>
  <c r="F125" i="32"/>
  <c r="K27" i="32"/>
  <c r="J27" i="32"/>
  <c r="I27" i="32"/>
  <c r="H27" i="32"/>
  <c r="L27" i="32"/>
  <c r="G27" i="32"/>
  <c r="B27" i="32"/>
  <c r="E178" i="30"/>
  <c r="D178" i="30"/>
  <c r="D179" i="30"/>
  <c r="N178" i="30"/>
  <c r="F178" i="30"/>
  <c r="M178" i="30"/>
  <c r="K180" i="24"/>
  <c r="J180" i="24"/>
  <c r="I180" i="24"/>
  <c r="H180" i="24"/>
  <c r="L180" i="24"/>
  <c r="G180" i="24"/>
  <c r="B180" i="24"/>
  <c r="K180" i="32"/>
  <c r="J180" i="32"/>
  <c r="I180" i="32"/>
  <c r="H180" i="32"/>
  <c r="G180" i="32"/>
  <c r="L180" i="32"/>
  <c r="B180" i="32"/>
  <c r="D127" i="31"/>
  <c r="D128" i="31"/>
  <c r="N127" i="31"/>
  <c r="F127" i="31"/>
  <c r="M127" i="31"/>
  <c r="E127" i="31"/>
  <c r="E74" i="29"/>
  <c r="D75" i="29"/>
  <c r="D74" i="29"/>
  <c r="N74" i="29"/>
  <c r="F74" i="29"/>
  <c r="M74" i="29"/>
  <c r="E76" i="24"/>
  <c r="D76" i="24"/>
  <c r="D77" i="24"/>
  <c r="N76" i="24"/>
  <c r="F76" i="24"/>
  <c r="M76" i="24"/>
  <c r="D25" i="29"/>
  <c r="D26" i="29"/>
  <c r="N25" i="29"/>
  <c r="F25" i="29"/>
  <c r="M25" i="29"/>
  <c r="E25" i="29"/>
  <c r="M127" i="34"/>
  <c r="E127" i="34"/>
  <c r="D127" i="34"/>
  <c r="D128" i="34"/>
  <c r="N127" i="34"/>
  <c r="F127" i="34"/>
  <c r="L180" i="30"/>
  <c r="K180" i="30"/>
  <c r="J180" i="30"/>
  <c r="I180" i="30"/>
  <c r="H180" i="30"/>
  <c r="G180" i="30"/>
  <c r="B180" i="30"/>
  <c r="F74" i="30"/>
  <c r="N74" i="30"/>
  <c r="M74" i="30"/>
  <c r="E74" i="30"/>
  <c r="D74" i="30"/>
  <c r="D75" i="30"/>
  <c r="F178" i="32"/>
  <c r="M178" i="32"/>
  <c r="E178" i="32"/>
  <c r="D178" i="32"/>
  <c r="D179" i="32"/>
  <c r="N178" i="32"/>
  <c r="L76" i="23"/>
  <c r="K76" i="23"/>
  <c r="J76" i="23"/>
  <c r="I76" i="23"/>
  <c r="H76" i="23"/>
  <c r="G76" i="23"/>
  <c r="J25" i="24"/>
  <c r="I25" i="24"/>
  <c r="L25" i="24"/>
  <c r="H25" i="24"/>
  <c r="K25" i="24"/>
  <c r="G25" i="24"/>
  <c r="B25" i="24"/>
  <c r="L27" i="29"/>
  <c r="K27" i="29"/>
  <c r="J27" i="29"/>
  <c r="I27" i="29"/>
  <c r="H27" i="29"/>
  <c r="G27" i="29"/>
  <c r="B27" i="29"/>
  <c r="K129" i="24"/>
  <c r="J129" i="24"/>
  <c r="I129" i="24"/>
  <c r="H129" i="24"/>
  <c r="L129" i="24"/>
  <c r="G129" i="24"/>
  <c r="B129" i="24"/>
  <c r="L27" i="30"/>
  <c r="I27" i="30"/>
  <c r="G27" i="30"/>
  <c r="K27" i="30"/>
  <c r="J27" i="30"/>
  <c r="H27" i="30"/>
  <c r="B27" i="30"/>
  <c r="L25" i="31"/>
  <c r="K25" i="31"/>
  <c r="J25" i="31"/>
  <c r="I25" i="31"/>
  <c r="H25" i="31"/>
  <c r="G25" i="31"/>
  <c r="B25" i="31"/>
  <c r="L180" i="34"/>
  <c r="G180" i="34"/>
  <c r="K180" i="34"/>
  <c r="J180" i="34"/>
  <c r="I180" i="34"/>
  <c r="H180" i="34"/>
  <c r="B180" i="34"/>
  <c r="L127" i="35"/>
  <c r="K127" i="35"/>
  <c r="J127" i="35"/>
  <c r="I127" i="35"/>
  <c r="H127" i="35"/>
  <c r="G127" i="35"/>
  <c r="B127" i="35"/>
  <c r="F127" i="30"/>
  <c r="N127" i="30"/>
  <c r="M127" i="30"/>
  <c r="E127" i="30"/>
  <c r="D127" i="30"/>
  <c r="D128" i="30"/>
  <c r="N127" i="24"/>
  <c r="F127" i="24"/>
  <c r="M127" i="24"/>
  <c r="E127" i="24"/>
  <c r="D127" i="24"/>
  <c r="D128" i="24"/>
  <c r="E25" i="32"/>
  <c r="M25" i="32"/>
  <c r="D25" i="32"/>
  <c r="N25" i="32"/>
  <c r="F25" i="32"/>
  <c r="D26" i="32"/>
  <c r="N178" i="29"/>
  <c r="F178" i="29"/>
  <c r="M178" i="29"/>
  <c r="E178" i="29"/>
  <c r="D178" i="29"/>
  <c r="D179" i="29"/>
  <c r="M74" i="32"/>
  <c r="E74" i="32"/>
  <c r="D74" i="32"/>
  <c r="D75" i="32"/>
  <c r="N74" i="32"/>
  <c r="F74" i="32"/>
  <c r="L76" i="29"/>
  <c r="K76" i="29"/>
  <c r="J76" i="29"/>
  <c r="I76" i="29"/>
  <c r="H76" i="29"/>
  <c r="G76" i="29"/>
  <c r="B76" i="29"/>
  <c r="G27" i="34"/>
  <c r="L27" i="34"/>
  <c r="B27" i="34"/>
  <c r="K27" i="34"/>
  <c r="J27" i="34"/>
  <c r="I27" i="34"/>
  <c r="H27" i="34"/>
  <c r="L76" i="34"/>
  <c r="K76" i="34"/>
  <c r="J76" i="34"/>
  <c r="G76" i="34"/>
  <c r="I76" i="34"/>
  <c r="H76" i="34"/>
  <c r="B76" i="34"/>
  <c r="A78" i="34"/>
  <c r="L76" i="31"/>
  <c r="K76" i="31"/>
  <c r="J76" i="31"/>
  <c r="I76" i="31"/>
  <c r="H76" i="31"/>
  <c r="G76" i="31"/>
  <c r="B76" i="31"/>
  <c r="L25" i="35"/>
  <c r="K25" i="35"/>
  <c r="J25" i="35"/>
  <c r="I25" i="35"/>
  <c r="H25" i="35"/>
  <c r="G25" i="35"/>
  <c r="B25" i="35"/>
  <c r="L127" i="23"/>
  <c r="K127" i="23"/>
  <c r="J127" i="23"/>
  <c r="I127" i="23"/>
  <c r="H127" i="23"/>
  <c r="G127" i="23"/>
  <c r="K27" i="23"/>
  <c r="J27" i="23"/>
  <c r="I27" i="23"/>
  <c r="H27" i="23"/>
  <c r="G27" i="23"/>
  <c r="L27" i="23"/>
  <c r="L129" i="30"/>
  <c r="K129" i="30"/>
  <c r="J129" i="30"/>
  <c r="I129" i="30"/>
  <c r="H129" i="30"/>
  <c r="G129" i="30"/>
  <c r="B129" i="30"/>
  <c r="L180" i="31"/>
  <c r="K180" i="31"/>
  <c r="J180" i="31"/>
  <c r="I180" i="31"/>
  <c r="H180" i="31"/>
  <c r="G180" i="31"/>
  <c r="B180" i="31"/>
  <c r="L78" i="35"/>
  <c r="K78" i="35"/>
  <c r="J78" i="35"/>
  <c r="I78" i="35"/>
  <c r="H78" i="35"/>
  <c r="G78" i="35"/>
  <c r="B78" i="35"/>
  <c r="D179" i="34"/>
  <c r="N178" i="34"/>
  <c r="F178" i="34"/>
  <c r="M178" i="34"/>
  <c r="E178" i="34"/>
  <c r="D178" i="34"/>
  <c r="N178" i="24"/>
  <c r="F178" i="24"/>
  <c r="M178" i="24"/>
  <c r="E178" i="24"/>
  <c r="D178" i="24"/>
  <c r="D179" i="24"/>
  <c r="F125" i="35"/>
  <c r="M125" i="35"/>
  <c r="N125" i="35"/>
  <c r="D126" i="35"/>
  <c r="E125" i="35"/>
  <c r="D125" i="35"/>
  <c r="F25" i="30"/>
  <c r="M25" i="30"/>
  <c r="E25" i="30"/>
  <c r="D25" i="30"/>
  <c r="D26" i="30"/>
  <c r="N25" i="30"/>
  <c r="D126" i="23"/>
  <c r="N125" i="23"/>
  <c r="F125" i="23"/>
  <c r="D125" i="23"/>
  <c r="M125" i="23"/>
  <c r="E125" i="23"/>
  <c r="D26" i="23"/>
  <c r="N25" i="23"/>
  <c r="F25" i="23"/>
  <c r="M25" i="23"/>
  <c r="E25" i="23"/>
  <c r="D25" i="23"/>
  <c r="D75" i="23"/>
  <c r="N74" i="23"/>
  <c r="F74" i="23"/>
  <c r="M74" i="23"/>
  <c r="E74" i="23"/>
  <c r="D74" i="23"/>
  <c r="D179" i="23"/>
  <c r="N178" i="23"/>
  <c r="F178" i="23"/>
  <c r="M178" i="23"/>
  <c r="E178" i="23"/>
  <c r="D178" i="23"/>
  <c r="A80" i="35"/>
  <c r="A180" i="35"/>
  <c r="A27" i="35"/>
  <c r="A129" i="35"/>
  <c r="A182" i="34"/>
  <c r="A29" i="34"/>
  <c r="A131" i="34"/>
  <c r="A78" i="32"/>
  <c r="A29" i="32"/>
  <c r="A182" i="32"/>
  <c r="A131" i="31"/>
  <c r="A78" i="31"/>
  <c r="A27" i="31"/>
  <c r="A182" i="31"/>
  <c r="A131" i="30"/>
  <c r="A182" i="30"/>
  <c r="A29" i="30"/>
  <c r="A78" i="30"/>
  <c r="A182" i="29"/>
  <c r="A78" i="29"/>
  <c r="A131" i="29"/>
  <c r="A29" i="29"/>
  <c r="A29" i="25"/>
  <c r="A80" i="24"/>
  <c r="A27" i="24"/>
  <c r="A182" i="24"/>
  <c r="A131" i="24"/>
  <c r="B180" i="23"/>
  <c r="A182" i="23"/>
  <c r="B127" i="23"/>
  <c r="A129" i="23"/>
  <c r="A78" i="23"/>
  <c r="B76" i="23"/>
  <c r="A29" i="23"/>
  <c r="B27" i="23"/>
  <c r="K29" i="32" l="1"/>
  <c r="J29" i="32"/>
  <c r="I29" i="32"/>
  <c r="H29" i="32"/>
  <c r="L29" i="32"/>
  <c r="G29" i="32"/>
  <c r="B29" i="32"/>
  <c r="F180" i="31"/>
  <c r="M180" i="31"/>
  <c r="E180" i="31"/>
  <c r="D180" i="31"/>
  <c r="D181" i="31"/>
  <c r="N180" i="31"/>
  <c r="N129" i="24"/>
  <c r="F129" i="24"/>
  <c r="M129" i="24"/>
  <c r="E129" i="24"/>
  <c r="D129" i="24"/>
  <c r="D130" i="24"/>
  <c r="N27" i="32"/>
  <c r="F27" i="32"/>
  <c r="M27" i="32"/>
  <c r="D27" i="32"/>
  <c r="D28" i="32"/>
  <c r="E27" i="32"/>
  <c r="N127" i="32"/>
  <c r="F127" i="32"/>
  <c r="M127" i="32"/>
  <c r="E127" i="32"/>
  <c r="D127" i="32"/>
  <c r="D128" i="32"/>
  <c r="K182" i="32"/>
  <c r="J182" i="32"/>
  <c r="I182" i="32"/>
  <c r="H182" i="32"/>
  <c r="G182" i="32"/>
  <c r="L182" i="32"/>
  <c r="B182" i="32"/>
  <c r="L78" i="29"/>
  <c r="K78" i="29"/>
  <c r="J78" i="29"/>
  <c r="I78" i="29"/>
  <c r="H78" i="29"/>
  <c r="G78" i="29"/>
  <c r="B78" i="29"/>
  <c r="N129" i="30"/>
  <c r="F129" i="30"/>
  <c r="M129" i="30"/>
  <c r="E129" i="30"/>
  <c r="D129" i="30"/>
  <c r="D130" i="30"/>
  <c r="E76" i="29"/>
  <c r="D77" i="29"/>
  <c r="D76" i="29"/>
  <c r="N76" i="29"/>
  <c r="F76" i="29"/>
  <c r="M76" i="29"/>
  <c r="D27" i="29"/>
  <c r="D28" i="29"/>
  <c r="N27" i="29"/>
  <c r="F27" i="29"/>
  <c r="M27" i="29"/>
  <c r="E27" i="29"/>
  <c r="N178" i="35"/>
  <c r="F178" i="35"/>
  <c r="M178" i="35"/>
  <c r="D178" i="35"/>
  <c r="D179" i="35"/>
  <c r="E178" i="35"/>
  <c r="D130" i="34"/>
  <c r="N129" i="34"/>
  <c r="F129" i="34"/>
  <c r="M129" i="34"/>
  <c r="E129" i="34"/>
  <c r="D129" i="34"/>
  <c r="L182" i="30"/>
  <c r="K182" i="30"/>
  <c r="J182" i="30"/>
  <c r="I182" i="30"/>
  <c r="H182" i="30"/>
  <c r="G182" i="30"/>
  <c r="B182" i="30"/>
  <c r="F27" i="30"/>
  <c r="M27" i="30"/>
  <c r="E27" i="30"/>
  <c r="D27" i="30"/>
  <c r="D28" i="30"/>
  <c r="N27" i="30"/>
  <c r="K129" i="32"/>
  <c r="J129" i="32"/>
  <c r="I129" i="32"/>
  <c r="H129" i="32"/>
  <c r="L129" i="32"/>
  <c r="G129" i="32"/>
  <c r="B129" i="32"/>
  <c r="A131" i="32"/>
  <c r="L131" i="30"/>
  <c r="K131" i="30"/>
  <c r="J131" i="30"/>
  <c r="I131" i="30"/>
  <c r="H131" i="30"/>
  <c r="G131" i="30"/>
  <c r="B131" i="30"/>
  <c r="L78" i="23"/>
  <c r="K78" i="23"/>
  <c r="J78" i="23"/>
  <c r="I78" i="23"/>
  <c r="H78" i="23"/>
  <c r="G78" i="23"/>
  <c r="L129" i="23"/>
  <c r="K129" i="23"/>
  <c r="J129" i="23"/>
  <c r="I129" i="23"/>
  <c r="H129" i="23"/>
  <c r="G129" i="23"/>
  <c r="N25" i="35"/>
  <c r="F25" i="35"/>
  <c r="M25" i="35"/>
  <c r="E25" i="35"/>
  <c r="D25" i="35"/>
  <c r="D26" i="35"/>
  <c r="E127" i="35"/>
  <c r="M127" i="35"/>
  <c r="D127" i="35"/>
  <c r="N127" i="35"/>
  <c r="F127" i="35"/>
  <c r="D128" i="35"/>
  <c r="D26" i="24"/>
  <c r="N25" i="24"/>
  <c r="F25" i="24"/>
  <c r="M25" i="24"/>
  <c r="E25" i="24"/>
  <c r="D25" i="24"/>
  <c r="D77" i="32"/>
  <c r="N76" i="32"/>
  <c r="F76" i="32"/>
  <c r="M76" i="32"/>
  <c r="E76" i="32"/>
  <c r="D76" i="32"/>
  <c r="N76" i="30"/>
  <c r="F76" i="30"/>
  <c r="M76" i="30"/>
  <c r="E76" i="30"/>
  <c r="D76" i="30"/>
  <c r="D77" i="30"/>
  <c r="L29" i="29"/>
  <c r="K29" i="29"/>
  <c r="J29" i="29"/>
  <c r="I29" i="29"/>
  <c r="H29" i="29"/>
  <c r="G29" i="29"/>
  <c r="B29" i="29"/>
  <c r="N76" i="34"/>
  <c r="F76" i="34"/>
  <c r="M76" i="34"/>
  <c r="E76" i="34"/>
  <c r="D76" i="34"/>
  <c r="D77" i="34"/>
  <c r="L131" i="29"/>
  <c r="K131" i="29"/>
  <c r="J131" i="29"/>
  <c r="I131" i="29"/>
  <c r="H131" i="29"/>
  <c r="G131" i="29"/>
  <c r="B131" i="29"/>
  <c r="K182" i="24"/>
  <c r="J182" i="24"/>
  <c r="I182" i="24"/>
  <c r="H182" i="24"/>
  <c r="G182" i="24"/>
  <c r="L182" i="24"/>
  <c r="B182" i="24"/>
  <c r="K78" i="32"/>
  <c r="J78" i="32"/>
  <c r="I78" i="32"/>
  <c r="H78" i="32"/>
  <c r="L78" i="32"/>
  <c r="G78" i="32"/>
  <c r="B78" i="32"/>
  <c r="K182" i="29"/>
  <c r="J182" i="29"/>
  <c r="I182" i="29"/>
  <c r="H182" i="29"/>
  <c r="L182" i="29"/>
  <c r="G182" i="29"/>
  <c r="B182" i="29"/>
  <c r="J80" i="24"/>
  <c r="I80" i="24"/>
  <c r="K80" i="24"/>
  <c r="H80" i="24"/>
  <c r="L80" i="24"/>
  <c r="G80" i="24"/>
  <c r="B80" i="24"/>
  <c r="F76" i="31"/>
  <c r="M76" i="31"/>
  <c r="E76" i="31"/>
  <c r="D76" i="31"/>
  <c r="D77" i="31"/>
  <c r="N76" i="31"/>
  <c r="N180" i="34"/>
  <c r="F180" i="34"/>
  <c r="M180" i="34"/>
  <c r="E180" i="34"/>
  <c r="D180" i="34"/>
  <c r="D181" i="34"/>
  <c r="F180" i="30"/>
  <c r="M180" i="30"/>
  <c r="E180" i="30"/>
  <c r="D180" i="30"/>
  <c r="D181" i="30"/>
  <c r="N180" i="30"/>
  <c r="D130" i="31"/>
  <c r="N129" i="31"/>
  <c r="F129" i="31"/>
  <c r="M129" i="31"/>
  <c r="E129" i="31"/>
  <c r="D129" i="31"/>
  <c r="E129" i="29"/>
  <c r="D129" i="29"/>
  <c r="D130" i="29"/>
  <c r="N129" i="29"/>
  <c r="F129" i="29"/>
  <c r="M129" i="29"/>
  <c r="K29" i="23"/>
  <c r="J29" i="23"/>
  <c r="I29" i="23"/>
  <c r="H29" i="23"/>
  <c r="L29" i="23"/>
  <c r="G29" i="23"/>
  <c r="M78" i="35"/>
  <c r="E78" i="35"/>
  <c r="D78" i="35"/>
  <c r="D79" i="35"/>
  <c r="N78" i="35"/>
  <c r="F78" i="35"/>
  <c r="N180" i="24"/>
  <c r="F180" i="24"/>
  <c r="M180" i="24"/>
  <c r="E180" i="24"/>
  <c r="D180" i="24"/>
  <c r="D181" i="24"/>
  <c r="K131" i="24"/>
  <c r="J131" i="24"/>
  <c r="I131" i="24"/>
  <c r="L131" i="24"/>
  <c r="H131" i="24"/>
  <c r="G131" i="24"/>
  <c r="B131" i="24"/>
  <c r="L182" i="34"/>
  <c r="K182" i="34"/>
  <c r="J182" i="34"/>
  <c r="I182" i="34"/>
  <c r="G182" i="34"/>
  <c r="H182" i="34"/>
  <c r="B182" i="34"/>
  <c r="L182" i="31"/>
  <c r="K182" i="31"/>
  <c r="J182" i="31"/>
  <c r="I182" i="31"/>
  <c r="H182" i="31"/>
  <c r="G182" i="31"/>
  <c r="B182" i="31"/>
  <c r="L129" i="35"/>
  <c r="K129" i="35"/>
  <c r="J129" i="35"/>
  <c r="I129" i="35"/>
  <c r="H129" i="35"/>
  <c r="G129" i="35"/>
  <c r="B129" i="35"/>
  <c r="J27" i="24"/>
  <c r="I27" i="24"/>
  <c r="K27" i="24"/>
  <c r="H27" i="24"/>
  <c r="G27" i="24"/>
  <c r="L27" i="24"/>
  <c r="B27" i="24"/>
  <c r="L27" i="31"/>
  <c r="K27" i="31"/>
  <c r="J27" i="31"/>
  <c r="I27" i="31"/>
  <c r="H27" i="31"/>
  <c r="G27" i="31"/>
  <c r="B27" i="31"/>
  <c r="L27" i="35"/>
  <c r="K27" i="35"/>
  <c r="J27" i="35"/>
  <c r="I27" i="35"/>
  <c r="H27" i="35"/>
  <c r="G27" i="35"/>
  <c r="B27" i="35"/>
  <c r="L78" i="30"/>
  <c r="K78" i="30"/>
  <c r="J78" i="30"/>
  <c r="I78" i="30"/>
  <c r="H78" i="30"/>
  <c r="G78" i="30"/>
  <c r="B78" i="30"/>
  <c r="L78" i="31"/>
  <c r="K78" i="31"/>
  <c r="J78" i="31"/>
  <c r="I78" i="31"/>
  <c r="H78" i="31"/>
  <c r="G78" i="31"/>
  <c r="B78" i="31"/>
  <c r="L131" i="34"/>
  <c r="K131" i="34"/>
  <c r="G131" i="34"/>
  <c r="J131" i="34"/>
  <c r="I131" i="34"/>
  <c r="H131" i="34"/>
  <c r="B131" i="34"/>
  <c r="L180" i="35"/>
  <c r="K180" i="35"/>
  <c r="J180" i="35"/>
  <c r="I180" i="35"/>
  <c r="H180" i="35"/>
  <c r="G180" i="35"/>
  <c r="B180" i="35"/>
  <c r="L182" i="23"/>
  <c r="K182" i="23"/>
  <c r="J182" i="23"/>
  <c r="I182" i="23"/>
  <c r="H182" i="23"/>
  <c r="G182" i="23"/>
  <c r="L29" i="30"/>
  <c r="I29" i="30"/>
  <c r="J29" i="30"/>
  <c r="H29" i="30"/>
  <c r="G29" i="30"/>
  <c r="K29" i="30"/>
  <c r="B29" i="30"/>
  <c r="L131" i="31"/>
  <c r="K131" i="31"/>
  <c r="J131" i="31"/>
  <c r="I131" i="31"/>
  <c r="H131" i="31"/>
  <c r="G131" i="31"/>
  <c r="B131" i="31"/>
  <c r="L29" i="34"/>
  <c r="B29" i="34"/>
  <c r="K29" i="34"/>
  <c r="J29" i="34"/>
  <c r="I29" i="34"/>
  <c r="H29" i="34"/>
  <c r="G29" i="34"/>
  <c r="L80" i="35"/>
  <c r="K80" i="35"/>
  <c r="J80" i="35"/>
  <c r="I80" i="35"/>
  <c r="H80" i="35"/>
  <c r="G80" i="35"/>
  <c r="B80" i="35"/>
  <c r="L78" i="34"/>
  <c r="K78" i="34"/>
  <c r="J78" i="34"/>
  <c r="I78" i="34"/>
  <c r="G78" i="34"/>
  <c r="H78" i="34"/>
  <c r="B78" i="34"/>
  <c r="A80" i="34"/>
  <c r="N27" i="34"/>
  <c r="D28" i="34"/>
  <c r="E27" i="34"/>
  <c r="D27" i="34"/>
  <c r="M27" i="34"/>
  <c r="F27" i="34"/>
  <c r="D26" i="31"/>
  <c r="N25" i="31"/>
  <c r="F25" i="31"/>
  <c r="M25" i="31"/>
  <c r="E25" i="31"/>
  <c r="D25" i="31"/>
  <c r="D180" i="32"/>
  <c r="D181" i="32"/>
  <c r="N180" i="32"/>
  <c r="F180" i="32"/>
  <c r="M180" i="32"/>
  <c r="E180" i="32"/>
  <c r="E180" i="29"/>
  <c r="D180" i="29"/>
  <c r="D181" i="29"/>
  <c r="N180" i="29"/>
  <c r="F180" i="29"/>
  <c r="M180" i="29"/>
  <c r="N78" i="24"/>
  <c r="M78" i="24"/>
  <c r="F78" i="24"/>
  <c r="E78" i="24"/>
  <c r="D78" i="24"/>
  <c r="D79" i="24"/>
  <c r="D28" i="23"/>
  <c r="N27" i="23"/>
  <c r="F27" i="23"/>
  <c r="M27" i="23"/>
  <c r="E27" i="23"/>
  <c r="D27" i="23"/>
  <c r="D128" i="23"/>
  <c r="N127" i="23"/>
  <c r="F127" i="23"/>
  <c r="M127" i="23"/>
  <c r="E127" i="23"/>
  <c r="D127" i="23"/>
  <c r="D76" i="23"/>
  <c r="D77" i="23"/>
  <c r="N76" i="23"/>
  <c r="F76" i="23"/>
  <c r="M76" i="23"/>
  <c r="E76" i="23"/>
  <c r="D181" i="23"/>
  <c r="N180" i="23"/>
  <c r="F180" i="23"/>
  <c r="M180" i="23"/>
  <c r="E180" i="23"/>
  <c r="D180" i="23"/>
  <c r="A131" i="35"/>
  <c r="A29" i="35"/>
  <c r="A182" i="35"/>
  <c r="A82" i="35"/>
  <c r="A184" i="34"/>
  <c r="A31" i="34"/>
  <c r="A133" i="34"/>
  <c r="A184" i="32"/>
  <c r="A80" i="32"/>
  <c r="A31" i="32"/>
  <c r="A184" i="31"/>
  <c r="A29" i="31"/>
  <c r="A80" i="31"/>
  <c r="A133" i="31"/>
  <c r="A184" i="30"/>
  <c r="A133" i="30"/>
  <c r="A80" i="30"/>
  <c r="A31" i="30"/>
  <c r="A184" i="29"/>
  <c r="A31" i="29"/>
  <c r="A133" i="29"/>
  <c r="A80" i="29"/>
  <c r="A31" i="25"/>
  <c r="A29" i="24"/>
  <c r="A82" i="24"/>
  <c r="A133" i="24"/>
  <c r="A184" i="24"/>
  <c r="A184" i="23"/>
  <c r="B182" i="23"/>
  <c r="A131" i="23"/>
  <c r="B129" i="23"/>
  <c r="B78" i="23"/>
  <c r="A80" i="23"/>
  <c r="A31" i="23"/>
  <c r="B29" i="23"/>
  <c r="E182" i="29" l="1"/>
  <c r="D182" i="29"/>
  <c r="D183" i="29"/>
  <c r="N182" i="29"/>
  <c r="F182" i="29"/>
  <c r="M182" i="29"/>
  <c r="L80" i="29"/>
  <c r="K80" i="29"/>
  <c r="J80" i="29"/>
  <c r="I80" i="29"/>
  <c r="H80" i="29"/>
  <c r="G80" i="29"/>
  <c r="B80" i="29"/>
  <c r="K31" i="34"/>
  <c r="J31" i="34"/>
  <c r="I31" i="34"/>
  <c r="H31" i="34"/>
  <c r="G31" i="34"/>
  <c r="L31" i="34"/>
  <c r="B31" i="34"/>
  <c r="L80" i="34"/>
  <c r="K80" i="34"/>
  <c r="J80" i="34"/>
  <c r="G80" i="34"/>
  <c r="I80" i="34"/>
  <c r="H80" i="34"/>
  <c r="B80" i="34"/>
  <c r="A82" i="34"/>
  <c r="L184" i="30"/>
  <c r="K184" i="30"/>
  <c r="J184" i="30"/>
  <c r="I184" i="30"/>
  <c r="H184" i="30"/>
  <c r="G184" i="30"/>
  <c r="B184" i="30"/>
  <c r="L184" i="34"/>
  <c r="K184" i="34"/>
  <c r="G184" i="34"/>
  <c r="J184" i="34"/>
  <c r="I184" i="34"/>
  <c r="H184" i="34"/>
  <c r="B184" i="34"/>
  <c r="M78" i="34"/>
  <c r="E78" i="34"/>
  <c r="D78" i="34"/>
  <c r="D79" i="34"/>
  <c r="N78" i="34"/>
  <c r="F78" i="34"/>
  <c r="N131" i="34"/>
  <c r="F131" i="34"/>
  <c r="M131" i="34"/>
  <c r="E131" i="34"/>
  <c r="D131" i="34"/>
  <c r="D132" i="34"/>
  <c r="N129" i="35"/>
  <c r="F129" i="35"/>
  <c r="M129" i="35"/>
  <c r="D129" i="35"/>
  <c r="D130" i="35"/>
  <c r="E129" i="35"/>
  <c r="D79" i="32"/>
  <c r="D78" i="32"/>
  <c r="N78" i="32"/>
  <c r="F78" i="32"/>
  <c r="M78" i="32"/>
  <c r="E78" i="32"/>
  <c r="M129" i="32"/>
  <c r="E129" i="32"/>
  <c r="D129" i="32"/>
  <c r="D130" i="32"/>
  <c r="N129" i="32"/>
  <c r="F129" i="32"/>
  <c r="K184" i="24"/>
  <c r="J184" i="24"/>
  <c r="I184" i="24"/>
  <c r="H184" i="24"/>
  <c r="L184" i="24"/>
  <c r="G184" i="24"/>
  <c r="B184" i="24"/>
  <c r="K80" i="32"/>
  <c r="J80" i="32"/>
  <c r="I80" i="32"/>
  <c r="H80" i="32"/>
  <c r="L80" i="32"/>
  <c r="G80" i="32"/>
  <c r="B80" i="32"/>
  <c r="K133" i="24"/>
  <c r="J133" i="24"/>
  <c r="I133" i="24"/>
  <c r="H133" i="24"/>
  <c r="L133" i="24"/>
  <c r="G133" i="24"/>
  <c r="B133" i="24"/>
  <c r="L31" i="29"/>
  <c r="K31" i="29"/>
  <c r="J31" i="29"/>
  <c r="I31" i="29"/>
  <c r="H31" i="29"/>
  <c r="G31" i="29"/>
  <c r="B31" i="29"/>
  <c r="L133" i="31"/>
  <c r="K133" i="31"/>
  <c r="J133" i="31"/>
  <c r="I133" i="31"/>
  <c r="H133" i="31"/>
  <c r="G133" i="31"/>
  <c r="B133" i="31"/>
  <c r="K184" i="32"/>
  <c r="J184" i="32"/>
  <c r="I184" i="32"/>
  <c r="H184" i="32"/>
  <c r="G184" i="32"/>
  <c r="L184" i="32"/>
  <c r="B184" i="32"/>
  <c r="L82" i="35"/>
  <c r="K82" i="35"/>
  <c r="J82" i="35"/>
  <c r="I82" i="35"/>
  <c r="H82" i="35"/>
  <c r="G82" i="35"/>
  <c r="B82" i="35"/>
  <c r="D81" i="35"/>
  <c r="N80" i="35"/>
  <c r="F80" i="35"/>
  <c r="M80" i="35"/>
  <c r="E80" i="35"/>
  <c r="D80" i="35"/>
  <c r="D30" i="34"/>
  <c r="E29" i="34"/>
  <c r="D29" i="34"/>
  <c r="N29" i="34"/>
  <c r="M29" i="34"/>
  <c r="F29" i="34"/>
  <c r="F78" i="31"/>
  <c r="M78" i="31"/>
  <c r="E78" i="31"/>
  <c r="D78" i="31"/>
  <c r="D79" i="31"/>
  <c r="N78" i="31"/>
  <c r="D182" i="31"/>
  <c r="D183" i="31"/>
  <c r="N182" i="31"/>
  <c r="F182" i="31"/>
  <c r="M182" i="31"/>
  <c r="E182" i="31"/>
  <c r="N182" i="24"/>
  <c r="F182" i="24"/>
  <c r="M182" i="24"/>
  <c r="E182" i="24"/>
  <c r="D182" i="24"/>
  <c r="D183" i="24"/>
  <c r="N182" i="30"/>
  <c r="F182" i="30"/>
  <c r="M182" i="30"/>
  <c r="E182" i="30"/>
  <c r="D182" i="30"/>
  <c r="D183" i="30"/>
  <c r="L184" i="23"/>
  <c r="K184" i="23"/>
  <c r="J184" i="23"/>
  <c r="I184" i="23"/>
  <c r="H184" i="23"/>
  <c r="G184" i="23"/>
  <c r="F180" i="35"/>
  <c r="D181" i="35"/>
  <c r="E180" i="35"/>
  <c r="M180" i="35"/>
  <c r="D180" i="35"/>
  <c r="N180" i="35"/>
  <c r="K131" i="32"/>
  <c r="J131" i="32"/>
  <c r="I131" i="32"/>
  <c r="H131" i="32"/>
  <c r="L131" i="32"/>
  <c r="G131" i="32"/>
  <c r="B131" i="32"/>
  <c r="A133" i="32"/>
  <c r="L80" i="31"/>
  <c r="K80" i="31"/>
  <c r="J80" i="31"/>
  <c r="I80" i="31"/>
  <c r="H80" i="31"/>
  <c r="G80" i="31"/>
  <c r="B80" i="31"/>
  <c r="F78" i="30"/>
  <c r="M78" i="30"/>
  <c r="E78" i="30"/>
  <c r="D78" i="30"/>
  <c r="D79" i="30"/>
  <c r="N78" i="30"/>
  <c r="N182" i="34"/>
  <c r="F182" i="34"/>
  <c r="M182" i="34"/>
  <c r="E182" i="34"/>
  <c r="D182" i="34"/>
  <c r="D183" i="34"/>
  <c r="N131" i="29"/>
  <c r="F131" i="29"/>
  <c r="M131" i="29"/>
  <c r="E131" i="29"/>
  <c r="D131" i="29"/>
  <c r="D132" i="29"/>
  <c r="N78" i="29"/>
  <c r="F78" i="29"/>
  <c r="M78" i="29"/>
  <c r="E78" i="29"/>
  <c r="D79" i="29"/>
  <c r="D78" i="29"/>
  <c r="L133" i="30"/>
  <c r="K133" i="30"/>
  <c r="J133" i="30"/>
  <c r="I133" i="30"/>
  <c r="H133" i="30"/>
  <c r="G133" i="30"/>
  <c r="B133" i="30"/>
  <c r="E27" i="24"/>
  <c r="D27" i="24"/>
  <c r="D28" i="24"/>
  <c r="N27" i="24"/>
  <c r="F27" i="24"/>
  <c r="M27" i="24"/>
  <c r="K82" i="24"/>
  <c r="J82" i="24"/>
  <c r="I82" i="24"/>
  <c r="H82" i="24"/>
  <c r="G82" i="24"/>
  <c r="L82" i="24"/>
  <c r="B82" i="24"/>
  <c r="K29" i="24"/>
  <c r="J29" i="24"/>
  <c r="I29" i="24"/>
  <c r="H29" i="24"/>
  <c r="L29" i="24"/>
  <c r="G29" i="24"/>
  <c r="B29" i="24"/>
  <c r="L133" i="34"/>
  <c r="K133" i="34"/>
  <c r="J133" i="34"/>
  <c r="I133" i="34"/>
  <c r="H133" i="34"/>
  <c r="G133" i="34"/>
  <c r="B133" i="34"/>
  <c r="F131" i="31"/>
  <c r="M131" i="31"/>
  <c r="E131" i="31"/>
  <c r="D131" i="31"/>
  <c r="D132" i="31"/>
  <c r="N131" i="31"/>
  <c r="N27" i="35"/>
  <c r="F27" i="35"/>
  <c r="D28" i="35"/>
  <c r="M27" i="35"/>
  <c r="E27" i="35"/>
  <c r="D27" i="35"/>
  <c r="D132" i="24"/>
  <c r="N131" i="24"/>
  <c r="F131" i="24"/>
  <c r="M131" i="24"/>
  <c r="E131" i="24"/>
  <c r="D131" i="24"/>
  <c r="F29" i="29"/>
  <c r="M29" i="29"/>
  <c r="E29" i="29"/>
  <c r="D29" i="29"/>
  <c r="D30" i="29"/>
  <c r="N29" i="29"/>
  <c r="D182" i="32"/>
  <c r="N182" i="32"/>
  <c r="F182" i="32"/>
  <c r="M182" i="32"/>
  <c r="E182" i="32"/>
  <c r="D183" i="32"/>
  <c r="K31" i="23"/>
  <c r="J31" i="23"/>
  <c r="I31" i="23"/>
  <c r="H31" i="23"/>
  <c r="G31" i="23"/>
  <c r="L31" i="23"/>
  <c r="K31" i="32"/>
  <c r="J31" i="32"/>
  <c r="I31" i="32"/>
  <c r="H31" i="32"/>
  <c r="L31" i="32"/>
  <c r="G31" i="32"/>
  <c r="B31" i="32"/>
  <c r="L80" i="23"/>
  <c r="K80" i="23"/>
  <c r="J80" i="23"/>
  <c r="I80" i="23"/>
  <c r="H80" i="23"/>
  <c r="G80" i="23"/>
  <c r="L133" i="29"/>
  <c r="K133" i="29"/>
  <c r="J133" i="29"/>
  <c r="I133" i="29"/>
  <c r="H133" i="29"/>
  <c r="G133" i="29"/>
  <c r="B133" i="29"/>
  <c r="K184" i="29"/>
  <c r="J184" i="29"/>
  <c r="I184" i="29"/>
  <c r="H184" i="29"/>
  <c r="G184" i="29"/>
  <c r="L184" i="29"/>
  <c r="B184" i="29"/>
  <c r="L182" i="35"/>
  <c r="K182" i="35"/>
  <c r="J182" i="35"/>
  <c r="I182" i="35"/>
  <c r="H182" i="35"/>
  <c r="G182" i="35"/>
  <c r="B182" i="35"/>
  <c r="L131" i="23"/>
  <c r="K131" i="23"/>
  <c r="J131" i="23"/>
  <c r="I131" i="23"/>
  <c r="H131" i="23"/>
  <c r="G131" i="23"/>
  <c r="L31" i="30"/>
  <c r="J31" i="30"/>
  <c r="I31" i="30"/>
  <c r="K31" i="30"/>
  <c r="H31" i="30"/>
  <c r="G31" i="30"/>
  <c r="B31" i="30"/>
  <c r="L29" i="31"/>
  <c r="K29" i="31"/>
  <c r="J29" i="31"/>
  <c r="I29" i="31"/>
  <c r="H29" i="31"/>
  <c r="G29" i="31"/>
  <c r="B29" i="31"/>
  <c r="L29" i="35"/>
  <c r="K29" i="35"/>
  <c r="J29" i="35"/>
  <c r="I29" i="35"/>
  <c r="H29" i="35"/>
  <c r="G29" i="35"/>
  <c r="B29" i="35"/>
  <c r="L80" i="30"/>
  <c r="K80" i="30"/>
  <c r="J80" i="30"/>
  <c r="I80" i="30"/>
  <c r="H80" i="30"/>
  <c r="G80" i="30"/>
  <c r="B80" i="30"/>
  <c r="L184" i="31"/>
  <c r="K184" i="31"/>
  <c r="J184" i="31"/>
  <c r="I184" i="31"/>
  <c r="H184" i="31"/>
  <c r="G184" i="31"/>
  <c r="B184" i="31"/>
  <c r="L131" i="35"/>
  <c r="K131" i="35"/>
  <c r="J131" i="35"/>
  <c r="I131" i="35"/>
  <c r="H131" i="35"/>
  <c r="G131" i="35"/>
  <c r="B131" i="35"/>
  <c r="D29" i="30"/>
  <c r="D30" i="30"/>
  <c r="N29" i="30"/>
  <c r="F29" i="30"/>
  <c r="M29" i="30"/>
  <c r="E29" i="30"/>
  <c r="F27" i="31"/>
  <c r="M27" i="31"/>
  <c r="E27" i="31"/>
  <c r="D27" i="31"/>
  <c r="D28" i="31"/>
  <c r="N27" i="31"/>
  <c r="M80" i="24"/>
  <c r="E80" i="24"/>
  <c r="D80" i="24"/>
  <c r="N80" i="24"/>
  <c r="F80" i="24"/>
  <c r="D81" i="24"/>
  <c r="F131" i="30"/>
  <c r="M131" i="30"/>
  <c r="E131" i="30"/>
  <c r="D131" i="30"/>
  <c r="D132" i="30"/>
  <c r="N131" i="30"/>
  <c r="N29" i="32"/>
  <c r="F29" i="32"/>
  <c r="D30" i="32"/>
  <c r="E29" i="32"/>
  <c r="M29" i="32"/>
  <c r="D29" i="32"/>
  <c r="D130" i="23"/>
  <c r="N129" i="23"/>
  <c r="F129" i="23"/>
  <c r="M129" i="23"/>
  <c r="E129" i="23"/>
  <c r="D129" i="23"/>
  <c r="D183" i="23"/>
  <c r="N182" i="23"/>
  <c r="F182" i="23"/>
  <c r="M182" i="23"/>
  <c r="E182" i="23"/>
  <c r="D182" i="23"/>
  <c r="D78" i="23"/>
  <c r="M78" i="23"/>
  <c r="E78" i="23"/>
  <c r="D79" i="23"/>
  <c r="N78" i="23"/>
  <c r="F78" i="23"/>
  <c r="D30" i="23"/>
  <c r="N29" i="23"/>
  <c r="F29" i="23"/>
  <c r="M29" i="23"/>
  <c r="E29" i="23"/>
  <c r="D29" i="23"/>
  <c r="A184" i="35"/>
  <c r="A31" i="35"/>
  <c r="A84" i="35"/>
  <c r="A133" i="35"/>
  <c r="A186" i="34"/>
  <c r="A135" i="34"/>
  <c r="A33" i="34"/>
  <c r="A186" i="32"/>
  <c r="A33" i="32"/>
  <c r="A82" i="32"/>
  <c r="A82" i="31"/>
  <c r="A186" i="31"/>
  <c r="A135" i="31"/>
  <c r="A31" i="31"/>
  <c r="A82" i="30"/>
  <c r="A33" i="30"/>
  <c r="A135" i="30"/>
  <c r="A186" i="30"/>
  <c r="A186" i="29"/>
  <c r="A82" i="29"/>
  <c r="A135" i="29"/>
  <c r="A33" i="29"/>
  <c r="A33" i="25"/>
  <c r="A186" i="24"/>
  <c r="A135" i="24"/>
  <c r="A31" i="24"/>
  <c r="A84" i="24"/>
  <c r="B184" i="23"/>
  <c r="A186" i="23"/>
  <c r="B131" i="23"/>
  <c r="A133" i="23"/>
  <c r="B80" i="23"/>
  <c r="A82" i="23"/>
  <c r="A33" i="23"/>
  <c r="B31" i="23"/>
  <c r="M184" i="34" l="1"/>
  <c r="E184" i="34"/>
  <c r="D184" i="34"/>
  <c r="D185" i="34"/>
  <c r="N184" i="34"/>
  <c r="F184" i="34"/>
  <c r="K82" i="32"/>
  <c r="J82" i="32"/>
  <c r="I82" i="32"/>
  <c r="H82" i="32"/>
  <c r="L82" i="32"/>
  <c r="G82" i="32"/>
  <c r="B82" i="32"/>
  <c r="D184" i="31"/>
  <c r="D185" i="31"/>
  <c r="N184" i="31"/>
  <c r="E184" i="31"/>
  <c r="F184" i="31"/>
  <c r="M184" i="31"/>
  <c r="N184" i="29"/>
  <c r="F184" i="29"/>
  <c r="M184" i="29"/>
  <c r="E184" i="29"/>
  <c r="D184" i="29"/>
  <c r="D185" i="29"/>
  <c r="E133" i="30"/>
  <c r="D133" i="30"/>
  <c r="D134" i="30"/>
  <c r="N133" i="30"/>
  <c r="F133" i="30"/>
  <c r="M133" i="30"/>
  <c r="D134" i="31"/>
  <c r="N133" i="31"/>
  <c r="F133" i="31"/>
  <c r="M133" i="31"/>
  <c r="E133" i="31"/>
  <c r="D133" i="31"/>
  <c r="F184" i="30"/>
  <c r="M184" i="30"/>
  <c r="E184" i="30"/>
  <c r="D184" i="30"/>
  <c r="D185" i="30"/>
  <c r="N184" i="30"/>
  <c r="L33" i="30"/>
  <c r="K33" i="30"/>
  <c r="J33" i="30"/>
  <c r="I33" i="30"/>
  <c r="H33" i="30"/>
  <c r="G33" i="30"/>
  <c r="B33" i="30"/>
  <c r="N82" i="24"/>
  <c r="F82" i="24"/>
  <c r="M82" i="24"/>
  <c r="E82" i="24"/>
  <c r="D82" i="24"/>
  <c r="D83" i="24"/>
  <c r="K84" i="24"/>
  <c r="J84" i="24"/>
  <c r="I84" i="24"/>
  <c r="L84" i="24"/>
  <c r="H84" i="24"/>
  <c r="G84" i="24"/>
  <c r="B84" i="24"/>
  <c r="L82" i="30"/>
  <c r="K82" i="30"/>
  <c r="J82" i="30"/>
  <c r="I82" i="30"/>
  <c r="H82" i="30"/>
  <c r="G82" i="30"/>
  <c r="B82" i="30"/>
  <c r="L186" i="34"/>
  <c r="K186" i="34"/>
  <c r="J186" i="34"/>
  <c r="I186" i="34"/>
  <c r="H186" i="34"/>
  <c r="G186" i="34"/>
  <c r="B186" i="34"/>
  <c r="K33" i="32"/>
  <c r="J33" i="32"/>
  <c r="I33" i="32"/>
  <c r="H33" i="32"/>
  <c r="L33" i="32"/>
  <c r="G33" i="32"/>
  <c r="B33" i="32"/>
  <c r="L133" i="35"/>
  <c r="K133" i="35"/>
  <c r="J133" i="35"/>
  <c r="I133" i="35"/>
  <c r="H133" i="35"/>
  <c r="G133" i="35"/>
  <c r="B133" i="35"/>
  <c r="E80" i="30"/>
  <c r="D80" i="30"/>
  <c r="D81" i="30"/>
  <c r="N80" i="30"/>
  <c r="F80" i="30"/>
  <c r="M80" i="30"/>
  <c r="N133" i="29"/>
  <c r="F133" i="29"/>
  <c r="M133" i="29"/>
  <c r="E133" i="29"/>
  <c r="D133" i="29"/>
  <c r="D134" i="29"/>
  <c r="D80" i="31"/>
  <c r="D81" i="31"/>
  <c r="N80" i="31"/>
  <c r="F80" i="31"/>
  <c r="M80" i="31"/>
  <c r="E80" i="31"/>
  <c r="F31" i="29"/>
  <c r="M31" i="29"/>
  <c r="E31" i="29"/>
  <c r="D31" i="29"/>
  <c r="D32" i="29"/>
  <c r="N31" i="29"/>
  <c r="L82" i="34"/>
  <c r="K82" i="34"/>
  <c r="J82" i="34"/>
  <c r="I82" i="34"/>
  <c r="H82" i="34"/>
  <c r="G82" i="34"/>
  <c r="B82" i="34"/>
  <c r="A84" i="34"/>
  <c r="L33" i="29"/>
  <c r="K33" i="29"/>
  <c r="J33" i="29"/>
  <c r="I33" i="29"/>
  <c r="H33" i="29"/>
  <c r="G33" i="29"/>
  <c r="B33" i="29"/>
  <c r="L135" i="34"/>
  <c r="K135" i="34"/>
  <c r="J135" i="34"/>
  <c r="G135" i="34"/>
  <c r="I135" i="34"/>
  <c r="H135" i="34"/>
  <c r="B135" i="34"/>
  <c r="F131" i="35"/>
  <c r="D132" i="35"/>
  <c r="E131" i="35"/>
  <c r="M131" i="35"/>
  <c r="D131" i="35"/>
  <c r="N131" i="35"/>
  <c r="F182" i="35"/>
  <c r="N182" i="35"/>
  <c r="M182" i="35"/>
  <c r="D182" i="35"/>
  <c r="D183" i="35"/>
  <c r="E182" i="35"/>
  <c r="L31" i="31"/>
  <c r="K31" i="31"/>
  <c r="J31" i="31"/>
  <c r="I31" i="31"/>
  <c r="H31" i="31"/>
  <c r="G31" i="31"/>
  <c r="B31" i="31"/>
  <c r="K186" i="29"/>
  <c r="J186" i="29"/>
  <c r="I186" i="29"/>
  <c r="H186" i="29"/>
  <c r="L186" i="29"/>
  <c r="G186" i="29"/>
  <c r="B186" i="29"/>
  <c r="K186" i="32"/>
  <c r="J186" i="32"/>
  <c r="I186" i="32"/>
  <c r="H186" i="32"/>
  <c r="G186" i="32"/>
  <c r="L186" i="32"/>
  <c r="B186" i="32"/>
  <c r="L84" i="35"/>
  <c r="K84" i="35"/>
  <c r="J84" i="35"/>
  <c r="I84" i="35"/>
  <c r="H84" i="35"/>
  <c r="G84" i="35"/>
  <c r="B84" i="35"/>
  <c r="M29" i="35"/>
  <c r="E29" i="35"/>
  <c r="D29" i="35"/>
  <c r="D30" i="35"/>
  <c r="N29" i="35"/>
  <c r="F29" i="35"/>
  <c r="F31" i="32"/>
  <c r="M31" i="32"/>
  <c r="D31" i="32"/>
  <c r="D32" i="32"/>
  <c r="E31" i="32"/>
  <c r="N31" i="32"/>
  <c r="K133" i="32"/>
  <c r="J133" i="32"/>
  <c r="I133" i="32"/>
  <c r="H133" i="32"/>
  <c r="L133" i="32"/>
  <c r="G133" i="32"/>
  <c r="B133" i="32"/>
  <c r="A135" i="32"/>
  <c r="N133" i="24"/>
  <c r="F133" i="24"/>
  <c r="M133" i="24"/>
  <c r="E133" i="24"/>
  <c r="D133" i="24"/>
  <c r="D134" i="24"/>
  <c r="D81" i="34"/>
  <c r="N80" i="34"/>
  <c r="F80" i="34"/>
  <c r="M80" i="34"/>
  <c r="E80" i="34"/>
  <c r="D80" i="34"/>
  <c r="L82" i="23"/>
  <c r="K82" i="23"/>
  <c r="J82" i="23"/>
  <c r="I82" i="23"/>
  <c r="H82" i="23"/>
  <c r="G82" i="23"/>
  <c r="L82" i="29"/>
  <c r="K82" i="29"/>
  <c r="J82" i="29"/>
  <c r="I82" i="29"/>
  <c r="H82" i="29"/>
  <c r="G82" i="29"/>
  <c r="B82" i="29"/>
  <c r="L133" i="23"/>
  <c r="K133" i="23"/>
  <c r="J133" i="23"/>
  <c r="I133" i="23"/>
  <c r="H133" i="23"/>
  <c r="G133" i="23"/>
  <c r="L135" i="31"/>
  <c r="K135" i="31"/>
  <c r="J135" i="31"/>
  <c r="I135" i="31"/>
  <c r="H135" i="31"/>
  <c r="G135" i="31"/>
  <c r="B135" i="31"/>
  <c r="K186" i="24"/>
  <c r="J186" i="24"/>
  <c r="I186" i="24"/>
  <c r="L186" i="24"/>
  <c r="H186" i="24"/>
  <c r="G186" i="24"/>
  <c r="B186" i="24"/>
  <c r="L186" i="30"/>
  <c r="K186" i="30"/>
  <c r="J186" i="30"/>
  <c r="I186" i="30"/>
  <c r="H186" i="30"/>
  <c r="G186" i="30"/>
  <c r="B186" i="30"/>
  <c r="L186" i="31"/>
  <c r="K186" i="31"/>
  <c r="J186" i="31"/>
  <c r="I186" i="31"/>
  <c r="H186" i="31"/>
  <c r="G186" i="31"/>
  <c r="B186" i="31"/>
  <c r="J33" i="34"/>
  <c r="I33" i="34"/>
  <c r="H33" i="34"/>
  <c r="G33" i="34"/>
  <c r="L33" i="34"/>
  <c r="B33" i="34"/>
  <c r="K33" i="34"/>
  <c r="L31" i="35"/>
  <c r="K31" i="35"/>
  <c r="J31" i="35"/>
  <c r="I31" i="35"/>
  <c r="H31" i="35"/>
  <c r="G31" i="35"/>
  <c r="B31" i="35"/>
  <c r="F29" i="31"/>
  <c r="M29" i="31"/>
  <c r="E29" i="31"/>
  <c r="D29" i="31"/>
  <c r="D30" i="31"/>
  <c r="N29" i="31"/>
  <c r="N133" i="34"/>
  <c r="F133" i="34"/>
  <c r="M133" i="34"/>
  <c r="E133" i="34"/>
  <c r="D133" i="34"/>
  <c r="D134" i="34"/>
  <c r="D132" i="32"/>
  <c r="N131" i="32"/>
  <c r="F131" i="32"/>
  <c r="M131" i="32"/>
  <c r="E131" i="32"/>
  <c r="D131" i="32"/>
  <c r="N80" i="32"/>
  <c r="F80" i="32"/>
  <c r="M80" i="32"/>
  <c r="E80" i="32"/>
  <c r="D80" i="32"/>
  <c r="D81" i="32"/>
  <c r="M31" i="34"/>
  <c r="D32" i="34"/>
  <c r="E31" i="34"/>
  <c r="D31" i="34"/>
  <c r="F31" i="34"/>
  <c r="N31" i="34"/>
  <c r="K33" i="23"/>
  <c r="J33" i="23"/>
  <c r="I33" i="23"/>
  <c r="H33" i="23"/>
  <c r="L33" i="23"/>
  <c r="G33" i="23"/>
  <c r="D185" i="32"/>
  <c r="N184" i="32"/>
  <c r="F184" i="32"/>
  <c r="M184" i="32"/>
  <c r="E184" i="32"/>
  <c r="D184" i="32"/>
  <c r="L135" i="29"/>
  <c r="K135" i="29"/>
  <c r="J135" i="29"/>
  <c r="I135" i="29"/>
  <c r="H135" i="29"/>
  <c r="G135" i="29"/>
  <c r="B135" i="29"/>
  <c r="J31" i="24"/>
  <c r="I31" i="24"/>
  <c r="L31" i="24"/>
  <c r="H31" i="24"/>
  <c r="K31" i="24"/>
  <c r="G31" i="24"/>
  <c r="B31" i="24"/>
  <c r="J135" i="24"/>
  <c r="I135" i="24"/>
  <c r="K135" i="24"/>
  <c r="H135" i="24"/>
  <c r="G135" i="24"/>
  <c r="L135" i="24"/>
  <c r="B135" i="24"/>
  <c r="L186" i="23"/>
  <c r="K186" i="23"/>
  <c r="J186" i="23"/>
  <c r="I186" i="23"/>
  <c r="H186" i="23"/>
  <c r="G186" i="23"/>
  <c r="L135" i="30"/>
  <c r="K135" i="30"/>
  <c r="J135" i="30"/>
  <c r="I135" i="30"/>
  <c r="H135" i="30"/>
  <c r="G135" i="30"/>
  <c r="B135" i="30"/>
  <c r="L82" i="31"/>
  <c r="K82" i="31"/>
  <c r="J82" i="31"/>
  <c r="I82" i="31"/>
  <c r="H82" i="31"/>
  <c r="G82" i="31"/>
  <c r="B82" i="31"/>
  <c r="L184" i="35"/>
  <c r="K184" i="35"/>
  <c r="J184" i="35"/>
  <c r="I184" i="35"/>
  <c r="H184" i="35"/>
  <c r="G184" i="35"/>
  <c r="B184" i="35"/>
  <c r="D31" i="30"/>
  <c r="D32" i="30"/>
  <c r="N31" i="30"/>
  <c r="F31" i="30"/>
  <c r="M31" i="30"/>
  <c r="E31" i="30"/>
  <c r="E29" i="24"/>
  <c r="D29" i="24"/>
  <c r="D30" i="24"/>
  <c r="N29" i="24"/>
  <c r="F29" i="24"/>
  <c r="M29" i="24"/>
  <c r="N82" i="35"/>
  <c r="F82" i="35"/>
  <c r="M82" i="35"/>
  <c r="E82" i="35"/>
  <c r="D82" i="35"/>
  <c r="D83" i="35"/>
  <c r="D185" i="24"/>
  <c r="D184" i="24"/>
  <c r="N184" i="24"/>
  <c r="F184" i="24"/>
  <c r="M184" i="24"/>
  <c r="E184" i="24"/>
  <c r="N80" i="29"/>
  <c r="F80" i="29"/>
  <c r="M80" i="29"/>
  <c r="E80" i="29"/>
  <c r="D81" i="29"/>
  <c r="D80" i="29"/>
  <c r="D32" i="23"/>
  <c r="N31" i="23"/>
  <c r="F31" i="23"/>
  <c r="M31" i="23"/>
  <c r="E31" i="23"/>
  <c r="D31" i="23"/>
  <c r="D132" i="23"/>
  <c r="N131" i="23"/>
  <c r="F131" i="23"/>
  <c r="M131" i="23"/>
  <c r="E131" i="23"/>
  <c r="D131" i="23"/>
  <c r="D80" i="23"/>
  <c r="N80" i="23"/>
  <c r="F80" i="23"/>
  <c r="M80" i="23"/>
  <c r="E80" i="23"/>
  <c r="D81" i="23"/>
  <c r="D185" i="23"/>
  <c r="N184" i="23"/>
  <c r="F184" i="23"/>
  <c r="M184" i="23"/>
  <c r="E184" i="23"/>
  <c r="D184" i="23"/>
  <c r="A33" i="35"/>
  <c r="A186" i="35"/>
  <c r="A86" i="35"/>
  <c r="A135" i="35"/>
  <c r="A188" i="34"/>
  <c r="A35" i="34"/>
  <c r="A137" i="34"/>
  <c r="A84" i="32"/>
  <c r="A188" i="32"/>
  <c r="A35" i="32"/>
  <c r="A33" i="31"/>
  <c r="A188" i="31"/>
  <c r="A84" i="31"/>
  <c r="A137" i="31"/>
  <c r="A84" i="30"/>
  <c r="A188" i="30"/>
  <c r="A137" i="30"/>
  <c r="A35" i="30"/>
  <c r="A35" i="29"/>
  <c r="A188" i="29"/>
  <c r="A137" i="29"/>
  <c r="A84" i="29"/>
  <c r="A35" i="25"/>
  <c r="A137" i="24"/>
  <c r="A188" i="24"/>
  <c r="A86" i="24"/>
  <c r="A33" i="24"/>
  <c r="A188" i="23"/>
  <c r="B186" i="23"/>
  <c r="A135" i="23"/>
  <c r="B133" i="23"/>
  <c r="A84" i="23"/>
  <c r="B82" i="23"/>
  <c r="A35" i="23"/>
  <c r="B33" i="23"/>
  <c r="E184" i="35" l="1"/>
  <c r="M184" i="35"/>
  <c r="D184" i="35"/>
  <c r="N184" i="35"/>
  <c r="F184" i="35"/>
  <c r="D185" i="35"/>
  <c r="D32" i="35"/>
  <c r="N31" i="35"/>
  <c r="F31" i="35"/>
  <c r="M31" i="35"/>
  <c r="E31" i="35"/>
  <c r="D31" i="35"/>
  <c r="E82" i="29"/>
  <c r="D83" i="29"/>
  <c r="D82" i="29"/>
  <c r="N82" i="29"/>
  <c r="F82" i="29"/>
  <c r="M82" i="29"/>
  <c r="D31" i="31"/>
  <c r="D32" i="31"/>
  <c r="N31" i="31"/>
  <c r="F31" i="31"/>
  <c r="M31" i="31"/>
  <c r="E31" i="31"/>
  <c r="E33" i="32"/>
  <c r="M33" i="32"/>
  <c r="D33" i="32"/>
  <c r="D34" i="32"/>
  <c r="N33" i="32"/>
  <c r="F33" i="32"/>
  <c r="L188" i="30"/>
  <c r="K188" i="30"/>
  <c r="J188" i="30"/>
  <c r="I188" i="30"/>
  <c r="H188" i="30"/>
  <c r="G188" i="30"/>
  <c r="B188" i="30"/>
  <c r="L188" i="34"/>
  <c r="K188" i="34"/>
  <c r="J188" i="34"/>
  <c r="G188" i="34"/>
  <c r="I188" i="34"/>
  <c r="H188" i="34"/>
  <c r="B188" i="34"/>
  <c r="L84" i="30"/>
  <c r="K84" i="30"/>
  <c r="J84" i="30"/>
  <c r="I84" i="30"/>
  <c r="H84" i="30"/>
  <c r="G84" i="30"/>
  <c r="B84" i="30"/>
  <c r="D83" i="31"/>
  <c r="N82" i="31"/>
  <c r="F82" i="31"/>
  <c r="M82" i="31"/>
  <c r="E82" i="31"/>
  <c r="D82" i="31"/>
  <c r="K135" i="32"/>
  <c r="J135" i="32"/>
  <c r="I135" i="32"/>
  <c r="H135" i="32"/>
  <c r="L135" i="32"/>
  <c r="G135" i="32"/>
  <c r="B135" i="32"/>
  <c r="A137" i="32"/>
  <c r="M135" i="34"/>
  <c r="E135" i="34"/>
  <c r="D135" i="34"/>
  <c r="D136" i="34"/>
  <c r="N135" i="34"/>
  <c r="F135" i="34"/>
  <c r="D187" i="34"/>
  <c r="N186" i="34"/>
  <c r="F186" i="34"/>
  <c r="M186" i="34"/>
  <c r="E186" i="34"/>
  <c r="D186" i="34"/>
  <c r="L84" i="29"/>
  <c r="K84" i="29"/>
  <c r="J84" i="29"/>
  <c r="I84" i="29"/>
  <c r="H84" i="29"/>
  <c r="G84" i="29"/>
  <c r="B84" i="29"/>
  <c r="J33" i="24"/>
  <c r="I33" i="24"/>
  <c r="H33" i="24"/>
  <c r="G33" i="24"/>
  <c r="L33" i="24"/>
  <c r="K33" i="24"/>
  <c r="B33" i="24"/>
  <c r="L137" i="29"/>
  <c r="K137" i="29"/>
  <c r="J137" i="29"/>
  <c r="I137" i="29"/>
  <c r="H137" i="29"/>
  <c r="G137" i="29"/>
  <c r="B137" i="29"/>
  <c r="L84" i="23"/>
  <c r="K84" i="23"/>
  <c r="J84" i="23"/>
  <c r="I84" i="23"/>
  <c r="H84" i="23"/>
  <c r="G84" i="23"/>
  <c r="K86" i="24"/>
  <c r="J86" i="24"/>
  <c r="I86" i="24"/>
  <c r="H86" i="24"/>
  <c r="L86" i="24"/>
  <c r="G86" i="24"/>
  <c r="B86" i="24"/>
  <c r="K188" i="29"/>
  <c r="J188" i="29"/>
  <c r="I188" i="29"/>
  <c r="H188" i="29"/>
  <c r="L188" i="29"/>
  <c r="G188" i="29"/>
  <c r="B188" i="29"/>
  <c r="L137" i="31"/>
  <c r="K137" i="31"/>
  <c r="J137" i="31"/>
  <c r="I137" i="31"/>
  <c r="H137" i="31"/>
  <c r="G137" i="31"/>
  <c r="B137" i="31"/>
  <c r="K188" i="32"/>
  <c r="J188" i="32"/>
  <c r="I188" i="32"/>
  <c r="H188" i="32"/>
  <c r="G188" i="32"/>
  <c r="L188" i="32"/>
  <c r="B188" i="32"/>
  <c r="L135" i="35"/>
  <c r="K135" i="35"/>
  <c r="J135" i="35"/>
  <c r="I135" i="35"/>
  <c r="H135" i="35"/>
  <c r="G135" i="35"/>
  <c r="B135" i="35"/>
  <c r="N135" i="30"/>
  <c r="F135" i="30"/>
  <c r="M135" i="30"/>
  <c r="E135" i="30"/>
  <c r="D135" i="30"/>
  <c r="D136" i="30"/>
  <c r="F33" i="34"/>
  <c r="E33" i="34"/>
  <c r="M33" i="34"/>
  <c r="D33" i="34"/>
  <c r="N33" i="34"/>
  <c r="D34" i="34"/>
  <c r="D187" i="31"/>
  <c r="N186" i="31"/>
  <c r="F186" i="31"/>
  <c r="M186" i="31"/>
  <c r="E186" i="31"/>
  <c r="D186" i="31"/>
  <c r="D134" i="32"/>
  <c r="E133" i="32"/>
  <c r="D133" i="32"/>
  <c r="N133" i="32"/>
  <c r="F133" i="32"/>
  <c r="M133" i="32"/>
  <c r="D34" i="29"/>
  <c r="D33" i="29"/>
  <c r="N33" i="29"/>
  <c r="F33" i="29"/>
  <c r="M33" i="29"/>
  <c r="E33" i="29"/>
  <c r="N82" i="30"/>
  <c r="F82" i="30"/>
  <c r="M82" i="30"/>
  <c r="E82" i="30"/>
  <c r="D82" i="30"/>
  <c r="D83" i="30"/>
  <c r="K35" i="23"/>
  <c r="J35" i="23"/>
  <c r="I35" i="23"/>
  <c r="H35" i="23"/>
  <c r="L35" i="23"/>
  <c r="G35" i="23"/>
  <c r="K35" i="32"/>
  <c r="J35" i="32"/>
  <c r="I35" i="32"/>
  <c r="H35" i="32"/>
  <c r="L35" i="32"/>
  <c r="G35" i="32"/>
  <c r="B35" i="32"/>
  <c r="K188" i="24"/>
  <c r="J188" i="24"/>
  <c r="I188" i="24"/>
  <c r="H188" i="24"/>
  <c r="L188" i="24"/>
  <c r="G188" i="24"/>
  <c r="B188" i="24"/>
  <c r="K84" i="32"/>
  <c r="J84" i="32"/>
  <c r="I84" i="32"/>
  <c r="H84" i="32"/>
  <c r="L84" i="32"/>
  <c r="G84" i="32"/>
  <c r="B84" i="32"/>
  <c r="E186" i="30"/>
  <c r="D186" i="30"/>
  <c r="D187" i="30"/>
  <c r="N186" i="30"/>
  <c r="F186" i="30"/>
  <c r="M186" i="30"/>
  <c r="N84" i="35"/>
  <c r="F84" i="35"/>
  <c r="D85" i="35"/>
  <c r="E84" i="35"/>
  <c r="D84" i="35"/>
  <c r="M84" i="35"/>
  <c r="L84" i="34"/>
  <c r="G84" i="34"/>
  <c r="K84" i="34"/>
  <c r="J84" i="34"/>
  <c r="I84" i="34"/>
  <c r="H84" i="34"/>
  <c r="B84" i="34"/>
  <c r="A86" i="34"/>
  <c r="D84" i="24"/>
  <c r="N84" i="24"/>
  <c r="F84" i="24"/>
  <c r="M84" i="24"/>
  <c r="E84" i="24"/>
  <c r="D85" i="24"/>
  <c r="L188" i="23"/>
  <c r="K188" i="23"/>
  <c r="J188" i="23"/>
  <c r="I188" i="23"/>
  <c r="H188" i="23"/>
  <c r="G188" i="23"/>
  <c r="L84" i="31"/>
  <c r="K84" i="31"/>
  <c r="J84" i="31"/>
  <c r="I84" i="31"/>
  <c r="H84" i="31"/>
  <c r="G84" i="31"/>
  <c r="B84" i="31"/>
  <c r="N135" i="24"/>
  <c r="F135" i="24"/>
  <c r="M135" i="24"/>
  <c r="E135" i="24"/>
  <c r="D135" i="24"/>
  <c r="D136" i="24"/>
  <c r="L135" i="23"/>
  <c r="K135" i="23"/>
  <c r="J135" i="23"/>
  <c r="I135" i="23"/>
  <c r="H135" i="23"/>
  <c r="G135" i="23"/>
  <c r="J137" i="24"/>
  <c r="I137" i="24"/>
  <c r="H137" i="24"/>
  <c r="L137" i="24"/>
  <c r="K137" i="24"/>
  <c r="G137" i="24"/>
  <c r="B137" i="24"/>
  <c r="L35" i="30"/>
  <c r="K35" i="30"/>
  <c r="J35" i="30"/>
  <c r="I35" i="30"/>
  <c r="H35" i="30"/>
  <c r="G35" i="30"/>
  <c r="B35" i="30"/>
  <c r="L188" i="31"/>
  <c r="K188" i="31"/>
  <c r="J188" i="31"/>
  <c r="I188" i="31"/>
  <c r="H188" i="31"/>
  <c r="G188" i="31"/>
  <c r="B188" i="31"/>
  <c r="L137" i="34"/>
  <c r="K137" i="34"/>
  <c r="J137" i="34"/>
  <c r="I137" i="34"/>
  <c r="G137" i="34"/>
  <c r="H137" i="34"/>
  <c r="B137" i="34"/>
  <c r="L186" i="35"/>
  <c r="K186" i="35"/>
  <c r="J186" i="35"/>
  <c r="I186" i="35"/>
  <c r="H186" i="35"/>
  <c r="G186" i="35"/>
  <c r="B186" i="35"/>
  <c r="E31" i="24"/>
  <c r="D31" i="24"/>
  <c r="D32" i="24"/>
  <c r="N31" i="24"/>
  <c r="F31" i="24"/>
  <c r="M31" i="24"/>
  <c r="N186" i="24"/>
  <c r="F186" i="24"/>
  <c r="M186" i="24"/>
  <c r="E186" i="24"/>
  <c r="D186" i="24"/>
  <c r="D187" i="24"/>
  <c r="F186" i="32"/>
  <c r="M186" i="32"/>
  <c r="E186" i="32"/>
  <c r="D186" i="32"/>
  <c r="D187" i="32"/>
  <c r="N186" i="32"/>
  <c r="N82" i="34"/>
  <c r="D83" i="34"/>
  <c r="F82" i="34"/>
  <c r="M82" i="34"/>
  <c r="E82" i="34"/>
  <c r="D82" i="34"/>
  <c r="D34" i="30"/>
  <c r="N33" i="30"/>
  <c r="F33" i="30"/>
  <c r="M33" i="30"/>
  <c r="E33" i="30"/>
  <c r="D33" i="30"/>
  <c r="L35" i="29"/>
  <c r="K35" i="29"/>
  <c r="J35" i="29"/>
  <c r="I35" i="29"/>
  <c r="H35" i="29"/>
  <c r="G35" i="29"/>
  <c r="B35" i="29"/>
  <c r="L86" i="35"/>
  <c r="K86" i="35"/>
  <c r="J86" i="35"/>
  <c r="I86" i="35"/>
  <c r="H86" i="35"/>
  <c r="G86" i="35"/>
  <c r="B86" i="35"/>
  <c r="L137" i="30"/>
  <c r="K137" i="30"/>
  <c r="J137" i="30"/>
  <c r="I137" i="30"/>
  <c r="H137" i="30"/>
  <c r="G137" i="30"/>
  <c r="B137" i="30"/>
  <c r="L33" i="31"/>
  <c r="K33" i="31"/>
  <c r="J33" i="31"/>
  <c r="I33" i="31"/>
  <c r="H33" i="31"/>
  <c r="G33" i="31"/>
  <c r="B33" i="31"/>
  <c r="I35" i="34"/>
  <c r="H35" i="34"/>
  <c r="G35" i="34"/>
  <c r="L35" i="34"/>
  <c r="B35" i="34"/>
  <c r="K35" i="34"/>
  <c r="J35" i="34"/>
  <c r="L33" i="35"/>
  <c r="K33" i="35"/>
  <c r="J33" i="35"/>
  <c r="I33" i="35"/>
  <c r="H33" i="35"/>
  <c r="G33" i="35"/>
  <c r="B33" i="35"/>
  <c r="E135" i="29"/>
  <c r="D135" i="29"/>
  <c r="D136" i="29"/>
  <c r="N135" i="29"/>
  <c r="F135" i="29"/>
  <c r="M135" i="29"/>
  <c r="D135" i="31"/>
  <c r="D136" i="31"/>
  <c r="N135" i="31"/>
  <c r="F135" i="31"/>
  <c r="M135" i="31"/>
  <c r="E135" i="31"/>
  <c r="N186" i="29"/>
  <c r="F186" i="29"/>
  <c r="M186" i="29"/>
  <c r="E186" i="29"/>
  <c r="D186" i="29"/>
  <c r="D187" i="29"/>
  <c r="F133" i="35"/>
  <c r="N133" i="35"/>
  <c r="M133" i="35"/>
  <c r="D133" i="35"/>
  <c r="D134" i="35"/>
  <c r="E133" i="35"/>
  <c r="M82" i="32"/>
  <c r="E82" i="32"/>
  <c r="D82" i="32"/>
  <c r="D83" i="32"/>
  <c r="N82" i="32"/>
  <c r="F82" i="32"/>
  <c r="D134" i="23"/>
  <c r="N133" i="23"/>
  <c r="F133" i="23"/>
  <c r="M133" i="23"/>
  <c r="E133" i="23"/>
  <c r="D133" i="23"/>
  <c r="D82" i="23"/>
  <c r="D83" i="23"/>
  <c r="N82" i="23"/>
  <c r="F82" i="23"/>
  <c r="M82" i="23"/>
  <c r="E82" i="23"/>
  <c r="D187" i="23"/>
  <c r="N186" i="23"/>
  <c r="F186" i="23"/>
  <c r="M186" i="23"/>
  <c r="E186" i="23"/>
  <c r="D186" i="23"/>
  <c r="D34" i="23"/>
  <c r="N33" i="23"/>
  <c r="F33" i="23"/>
  <c r="M33" i="23"/>
  <c r="E33" i="23"/>
  <c r="D33" i="23"/>
  <c r="A188" i="35"/>
  <c r="A35" i="35"/>
  <c r="A137" i="35"/>
  <c r="A88" i="35"/>
  <c r="A139" i="34"/>
  <c r="A37" i="34"/>
  <c r="A190" i="34"/>
  <c r="A37" i="32"/>
  <c r="A86" i="32"/>
  <c r="A190" i="32"/>
  <c r="A86" i="31"/>
  <c r="A190" i="31"/>
  <c r="A139" i="31"/>
  <c r="A35" i="31"/>
  <c r="A139" i="30"/>
  <c r="A190" i="30"/>
  <c r="A37" i="30"/>
  <c r="A86" i="30"/>
  <c r="A86" i="29"/>
  <c r="A139" i="29"/>
  <c r="A190" i="29"/>
  <c r="A37" i="29"/>
  <c r="A37" i="25"/>
  <c r="A190" i="24"/>
  <c r="A139" i="24"/>
  <c r="A35" i="24"/>
  <c r="A88" i="24"/>
  <c r="B188" i="23"/>
  <c r="A190" i="23"/>
  <c r="B135" i="23"/>
  <c r="A137" i="23"/>
  <c r="A86" i="23"/>
  <c r="B84" i="23"/>
  <c r="A37" i="23"/>
  <c r="B35" i="23"/>
  <c r="D188" i="32" l="1"/>
  <c r="D189" i="32"/>
  <c r="N188" i="32"/>
  <c r="F188" i="32"/>
  <c r="M188" i="32"/>
  <c r="E188" i="32"/>
  <c r="E84" i="29"/>
  <c r="D85" i="29"/>
  <c r="D84" i="29"/>
  <c r="N84" i="29"/>
  <c r="F84" i="29"/>
  <c r="M84" i="29"/>
  <c r="L86" i="34"/>
  <c r="K86" i="34"/>
  <c r="J86" i="34"/>
  <c r="G86" i="34"/>
  <c r="I86" i="34"/>
  <c r="H86" i="34"/>
  <c r="B86" i="34"/>
  <c r="A88" i="34"/>
  <c r="D138" i="34"/>
  <c r="N137" i="34"/>
  <c r="F137" i="34"/>
  <c r="M137" i="34"/>
  <c r="E137" i="34"/>
  <c r="D137" i="34"/>
  <c r="N84" i="34"/>
  <c r="F84" i="34"/>
  <c r="M84" i="34"/>
  <c r="E84" i="34"/>
  <c r="D84" i="34"/>
  <c r="D85" i="34"/>
  <c r="D138" i="31"/>
  <c r="N137" i="31"/>
  <c r="F137" i="31"/>
  <c r="M137" i="31"/>
  <c r="E137" i="31"/>
  <c r="D137" i="31"/>
  <c r="K137" i="32"/>
  <c r="J137" i="32"/>
  <c r="I137" i="32"/>
  <c r="H137" i="32"/>
  <c r="L137" i="32"/>
  <c r="G137" i="32"/>
  <c r="B137" i="32"/>
  <c r="A139" i="32"/>
  <c r="L37" i="23"/>
  <c r="K37" i="23"/>
  <c r="J37" i="23"/>
  <c r="I37" i="23"/>
  <c r="H37" i="23"/>
  <c r="G37" i="23"/>
  <c r="H37" i="34"/>
  <c r="G37" i="34"/>
  <c r="L37" i="34"/>
  <c r="B37" i="34"/>
  <c r="K37" i="34"/>
  <c r="J37" i="34"/>
  <c r="I37" i="34"/>
  <c r="N186" i="35"/>
  <c r="F186" i="35"/>
  <c r="M186" i="35"/>
  <c r="D186" i="35"/>
  <c r="D187" i="35"/>
  <c r="E186" i="35"/>
  <c r="L139" i="30"/>
  <c r="K139" i="30"/>
  <c r="J139" i="30"/>
  <c r="I139" i="30"/>
  <c r="H139" i="30"/>
  <c r="G139" i="30"/>
  <c r="B139" i="30"/>
  <c r="L139" i="34"/>
  <c r="K139" i="34"/>
  <c r="G139" i="34"/>
  <c r="J139" i="34"/>
  <c r="I139" i="34"/>
  <c r="H139" i="34"/>
  <c r="B139" i="34"/>
  <c r="J35" i="24"/>
  <c r="I35" i="24"/>
  <c r="K35" i="24"/>
  <c r="H35" i="24"/>
  <c r="L35" i="24"/>
  <c r="G35" i="24"/>
  <c r="B35" i="24"/>
  <c r="K86" i="32"/>
  <c r="J86" i="32"/>
  <c r="I86" i="32"/>
  <c r="H86" i="32"/>
  <c r="L86" i="32"/>
  <c r="G86" i="32"/>
  <c r="B86" i="32"/>
  <c r="L88" i="35"/>
  <c r="K88" i="35"/>
  <c r="J88" i="35"/>
  <c r="I88" i="35"/>
  <c r="H88" i="35"/>
  <c r="G88" i="35"/>
  <c r="B88" i="35"/>
  <c r="D34" i="31"/>
  <c r="N33" i="31"/>
  <c r="F33" i="31"/>
  <c r="M33" i="31"/>
  <c r="E33" i="31"/>
  <c r="D33" i="31"/>
  <c r="F188" i="31"/>
  <c r="M188" i="31"/>
  <c r="E188" i="31"/>
  <c r="D188" i="31"/>
  <c r="D189" i="31"/>
  <c r="N188" i="31"/>
  <c r="D85" i="32"/>
  <c r="N84" i="32"/>
  <c r="F84" i="32"/>
  <c r="M84" i="32"/>
  <c r="E84" i="32"/>
  <c r="D84" i="32"/>
  <c r="E188" i="29"/>
  <c r="D188" i="29"/>
  <c r="D189" i="29"/>
  <c r="N188" i="29"/>
  <c r="F188" i="29"/>
  <c r="M188" i="29"/>
  <c r="N135" i="32"/>
  <c r="F135" i="32"/>
  <c r="M135" i="32"/>
  <c r="E135" i="32"/>
  <c r="D135" i="32"/>
  <c r="D136" i="32"/>
  <c r="K190" i="32"/>
  <c r="J190" i="32"/>
  <c r="I190" i="32"/>
  <c r="H190" i="32"/>
  <c r="G190" i="32"/>
  <c r="L190" i="32"/>
  <c r="B190" i="32"/>
  <c r="K88" i="24"/>
  <c r="J88" i="24"/>
  <c r="I88" i="24"/>
  <c r="H88" i="24"/>
  <c r="G88" i="24"/>
  <c r="L88" i="24"/>
  <c r="B88" i="24"/>
  <c r="L137" i="23"/>
  <c r="K137" i="23"/>
  <c r="J137" i="23"/>
  <c r="I137" i="23"/>
  <c r="H137" i="23"/>
  <c r="G137" i="23"/>
  <c r="L86" i="29"/>
  <c r="K86" i="29"/>
  <c r="J86" i="29"/>
  <c r="I86" i="29"/>
  <c r="H86" i="29"/>
  <c r="G86" i="29"/>
  <c r="B86" i="29"/>
  <c r="K37" i="32"/>
  <c r="J37" i="32"/>
  <c r="I37" i="32"/>
  <c r="H37" i="32"/>
  <c r="L37" i="32"/>
  <c r="G37" i="32"/>
  <c r="B37" i="32"/>
  <c r="N35" i="34"/>
  <c r="D36" i="34"/>
  <c r="E35" i="34"/>
  <c r="D35" i="34"/>
  <c r="M35" i="34"/>
  <c r="F35" i="34"/>
  <c r="N137" i="30"/>
  <c r="F137" i="30"/>
  <c r="M137" i="30"/>
  <c r="E137" i="30"/>
  <c r="D137" i="30"/>
  <c r="D138" i="30"/>
  <c r="F35" i="30"/>
  <c r="M35" i="30"/>
  <c r="E35" i="30"/>
  <c r="D35" i="30"/>
  <c r="D36" i="30"/>
  <c r="N35" i="30"/>
  <c r="N188" i="24"/>
  <c r="F188" i="24"/>
  <c r="M188" i="24"/>
  <c r="E188" i="24"/>
  <c r="D188" i="24"/>
  <c r="D189" i="24"/>
  <c r="M86" i="24"/>
  <c r="D87" i="24"/>
  <c r="D86" i="24"/>
  <c r="N86" i="24"/>
  <c r="F86" i="24"/>
  <c r="E86" i="24"/>
  <c r="N84" i="30"/>
  <c r="F84" i="30"/>
  <c r="M84" i="30"/>
  <c r="E84" i="30"/>
  <c r="D84" i="30"/>
  <c r="D85" i="30"/>
  <c r="L37" i="29"/>
  <c r="K37" i="29"/>
  <c r="J37" i="29"/>
  <c r="I37" i="29"/>
  <c r="H37" i="29"/>
  <c r="G37" i="29"/>
  <c r="B37" i="29"/>
  <c r="N33" i="35"/>
  <c r="F33" i="35"/>
  <c r="M33" i="35"/>
  <c r="E33" i="35"/>
  <c r="D33" i="35"/>
  <c r="D34" i="35"/>
  <c r="K190" i="29"/>
  <c r="J190" i="29"/>
  <c r="I190" i="29"/>
  <c r="H190" i="29"/>
  <c r="G190" i="29"/>
  <c r="L190" i="29"/>
  <c r="B190" i="29"/>
  <c r="L86" i="23"/>
  <c r="K86" i="23"/>
  <c r="J86" i="23"/>
  <c r="I86" i="23"/>
  <c r="H86" i="23"/>
  <c r="G86" i="23"/>
  <c r="L139" i="29"/>
  <c r="K139" i="29"/>
  <c r="J139" i="29"/>
  <c r="I139" i="29"/>
  <c r="H139" i="29"/>
  <c r="G139" i="29"/>
  <c r="B139" i="29"/>
  <c r="K139" i="24"/>
  <c r="J139" i="24"/>
  <c r="I139" i="24"/>
  <c r="L139" i="24"/>
  <c r="H139" i="24"/>
  <c r="G139" i="24"/>
  <c r="B139" i="24"/>
  <c r="L139" i="31"/>
  <c r="K139" i="31"/>
  <c r="J139" i="31"/>
  <c r="I139" i="31"/>
  <c r="H139" i="31"/>
  <c r="G139" i="31"/>
  <c r="B139" i="31"/>
  <c r="L137" i="35"/>
  <c r="K137" i="35"/>
  <c r="J137" i="35"/>
  <c r="I137" i="35"/>
  <c r="H137" i="35"/>
  <c r="G137" i="35"/>
  <c r="B137" i="35"/>
  <c r="L86" i="30"/>
  <c r="K86" i="30"/>
  <c r="J86" i="30"/>
  <c r="I86" i="30"/>
  <c r="H86" i="30"/>
  <c r="G86" i="30"/>
  <c r="B86" i="30"/>
  <c r="L35" i="35"/>
  <c r="K35" i="35"/>
  <c r="J35" i="35"/>
  <c r="I35" i="35"/>
  <c r="H35" i="35"/>
  <c r="G35" i="35"/>
  <c r="B35" i="35"/>
  <c r="M86" i="35"/>
  <c r="E86" i="35"/>
  <c r="D86" i="35"/>
  <c r="D87" i="35"/>
  <c r="N86" i="35"/>
  <c r="F86" i="35"/>
  <c r="N137" i="24"/>
  <c r="F137" i="24"/>
  <c r="M137" i="24"/>
  <c r="E137" i="24"/>
  <c r="D137" i="24"/>
  <c r="D138" i="24"/>
  <c r="D36" i="32"/>
  <c r="N35" i="32"/>
  <c r="F35" i="32"/>
  <c r="E35" i="32"/>
  <c r="M35" i="32"/>
  <c r="D35" i="32"/>
  <c r="E137" i="29"/>
  <c r="D137" i="29"/>
  <c r="D138" i="29"/>
  <c r="N137" i="29"/>
  <c r="F137" i="29"/>
  <c r="M137" i="29"/>
  <c r="N188" i="34"/>
  <c r="F188" i="34"/>
  <c r="M188" i="34"/>
  <c r="E188" i="34"/>
  <c r="D188" i="34"/>
  <c r="D189" i="34"/>
  <c r="L190" i="30"/>
  <c r="K190" i="30"/>
  <c r="J190" i="30"/>
  <c r="I190" i="30"/>
  <c r="H190" i="30"/>
  <c r="G190" i="30"/>
  <c r="B190" i="30"/>
  <c r="L35" i="31"/>
  <c r="K35" i="31"/>
  <c r="J35" i="31"/>
  <c r="I35" i="31"/>
  <c r="H35" i="31"/>
  <c r="G35" i="31"/>
  <c r="B35" i="31"/>
  <c r="K190" i="24"/>
  <c r="J190" i="24"/>
  <c r="I190" i="24"/>
  <c r="L190" i="24"/>
  <c r="H190" i="24"/>
  <c r="G190" i="24"/>
  <c r="B190" i="24"/>
  <c r="L190" i="31"/>
  <c r="K190" i="31"/>
  <c r="J190" i="31"/>
  <c r="I190" i="31"/>
  <c r="H190" i="31"/>
  <c r="G190" i="31"/>
  <c r="B190" i="31"/>
  <c r="L190" i="23"/>
  <c r="K190" i="23"/>
  <c r="J190" i="23"/>
  <c r="I190" i="23"/>
  <c r="H190" i="23"/>
  <c r="G190" i="23"/>
  <c r="L37" i="30"/>
  <c r="K37" i="30"/>
  <c r="J37" i="30"/>
  <c r="I37" i="30"/>
  <c r="H37" i="30"/>
  <c r="G37" i="30"/>
  <c r="B37" i="30"/>
  <c r="L86" i="31"/>
  <c r="K86" i="31"/>
  <c r="J86" i="31"/>
  <c r="I86" i="31"/>
  <c r="H86" i="31"/>
  <c r="G86" i="31"/>
  <c r="B86" i="31"/>
  <c r="L190" i="34"/>
  <c r="K190" i="34"/>
  <c r="J190" i="34"/>
  <c r="I190" i="34"/>
  <c r="H190" i="34"/>
  <c r="G190" i="34"/>
  <c r="B190" i="34"/>
  <c r="L188" i="35"/>
  <c r="K188" i="35"/>
  <c r="J188" i="35"/>
  <c r="I188" i="35"/>
  <c r="H188" i="35"/>
  <c r="G188" i="35"/>
  <c r="B188" i="35"/>
  <c r="D35" i="29"/>
  <c r="D36" i="29"/>
  <c r="N35" i="29"/>
  <c r="F35" i="29"/>
  <c r="M35" i="29"/>
  <c r="E35" i="29"/>
  <c r="F84" i="31"/>
  <c r="M84" i="31"/>
  <c r="E84" i="31"/>
  <c r="D84" i="31"/>
  <c r="D85" i="31"/>
  <c r="N84" i="31"/>
  <c r="E135" i="35"/>
  <c r="M135" i="35"/>
  <c r="D135" i="35"/>
  <c r="N135" i="35"/>
  <c r="F135" i="35"/>
  <c r="D136" i="35"/>
  <c r="D34" i="24"/>
  <c r="N33" i="24"/>
  <c r="F33" i="24"/>
  <c r="M33" i="24"/>
  <c r="E33" i="24"/>
  <c r="D33" i="24"/>
  <c r="N188" i="30"/>
  <c r="F188" i="30"/>
  <c r="M188" i="30"/>
  <c r="E188" i="30"/>
  <c r="D188" i="30"/>
  <c r="D189" i="30"/>
  <c r="D36" i="23"/>
  <c r="N35" i="23"/>
  <c r="F35" i="23"/>
  <c r="M35" i="23"/>
  <c r="E35" i="23"/>
  <c r="D35" i="23"/>
  <c r="D136" i="23"/>
  <c r="N135" i="23"/>
  <c r="F135" i="23"/>
  <c r="M135" i="23"/>
  <c r="E135" i="23"/>
  <c r="D135" i="23"/>
  <c r="D84" i="23"/>
  <c r="D85" i="23"/>
  <c r="N84" i="23"/>
  <c r="F84" i="23"/>
  <c r="M84" i="23"/>
  <c r="E84" i="23"/>
  <c r="D189" i="23"/>
  <c r="N188" i="23"/>
  <c r="F188" i="23"/>
  <c r="M188" i="23"/>
  <c r="E188" i="23"/>
  <c r="D188" i="23"/>
  <c r="A139" i="35"/>
  <c r="A37" i="35"/>
  <c r="A190" i="35"/>
  <c r="A90" i="35"/>
  <c r="A192" i="34"/>
  <c r="A39" i="34"/>
  <c r="A141" i="34"/>
  <c r="A192" i="32"/>
  <c r="A88" i="32"/>
  <c r="A39" i="32"/>
  <c r="A37" i="31"/>
  <c r="A192" i="31"/>
  <c r="A88" i="31"/>
  <c r="A141" i="31"/>
  <c r="A192" i="30"/>
  <c r="A141" i="30"/>
  <c r="A39" i="30"/>
  <c r="A88" i="30"/>
  <c r="A192" i="29"/>
  <c r="A39" i="29"/>
  <c r="A141" i="29"/>
  <c r="A88" i="29"/>
  <c r="A39" i="25"/>
  <c r="A37" i="24"/>
  <c r="A141" i="24"/>
  <c r="A192" i="24"/>
  <c r="A90" i="24"/>
  <c r="A192" i="23"/>
  <c r="B190" i="23"/>
  <c r="A139" i="23"/>
  <c r="B137" i="23"/>
  <c r="B86" i="23"/>
  <c r="A88" i="23"/>
  <c r="A39" i="23"/>
  <c r="B37" i="23"/>
  <c r="L39" i="23" l="1"/>
  <c r="K39" i="23"/>
  <c r="J39" i="23"/>
  <c r="I39" i="23"/>
  <c r="H39" i="23"/>
  <c r="G39" i="23"/>
  <c r="L192" i="23"/>
  <c r="K192" i="23"/>
  <c r="J192" i="23"/>
  <c r="I192" i="23"/>
  <c r="H192" i="23"/>
  <c r="G192" i="23"/>
  <c r="L88" i="29"/>
  <c r="K88" i="29"/>
  <c r="J88" i="29"/>
  <c r="I88" i="29"/>
  <c r="H88" i="29"/>
  <c r="G88" i="29"/>
  <c r="B88" i="29"/>
  <c r="L141" i="30"/>
  <c r="K141" i="30"/>
  <c r="J141" i="30"/>
  <c r="I141" i="30"/>
  <c r="H141" i="30"/>
  <c r="G141" i="30"/>
  <c r="B141" i="30"/>
  <c r="L192" i="34"/>
  <c r="K192" i="34"/>
  <c r="J192" i="34"/>
  <c r="I192" i="34"/>
  <c r="H192" i="34"/>
  <c r="G192" i="34"/>
  <c r="B192" i="34"/>
  <c r="F188" i="35"/>
  <c r="D189" i="35"/>
  <c r="E188" i="35"/>
  <c r="M188" i="35"/>
  <c r="D188" i="35"/>
  <c r="N188" i="35"/>
  <c r="F35" i="31"/>
  <c r="M35" i="31"/>
  <c r="E35" i="31"/>
  <c r="D35" i="31"/>
  <c r="D36" i="31"/>
  <c r="N35" i="31"/>
  <c r="D140" i="24"/>
  <c r="N139" i="24"/>
  <c r="F139" i="24"/>
  <c r="M139" i="24"/>
  <c r="E139" i="24"/>
  <c r="D139" i="24"/>
  <c r="D88" i="24"/>
  <c r="N88" i="24"/>
  <c r="F88" i="24"/>
  <c r="M88" i="24"/>
  <c r="E88" i="24"/>
  <c r="D89" i="24"/>
  <c r="F139" i="30"/>
  <c r="M139" i="30"/>
  <c r="E139" i="30"/>
  <c r="D139" i="30"/>
  <c r="D140" i="30"/>
  <c r="N139" i="30"/>
  <c r="L141" i="29"/>
  <c r="K141" i="29"/>
  <c r="J141" i="29"/>
  <c r="I141" i="29"/>
  <c r="H141" i="29"/>
  <c r="G141" i="29"/>
  <c r="B141" i="29"/>
  <c r="N190" i="34"/>
  <c r="F190" i="34"/>
  <c r="M190" i="34"/>
  <c r="E190" i="34"/>
  <c r="D190" i="34"/>
  <c r="D191" i="34"/>
  <c r="N190" i="30"/>
  <c r="F190" i="30"/>
  <c r="M190" i="30"/>
  <c r="E190" i="30"/>
  <c r="D190" i="30"/>
  <c r="D191" i="30"/>
  <c r="F139" i="29"/>
  <c r="M139" i="29"/>
  <c r="E139" i="29"/>
  <c r="D139" i="29"/>
  <c r="D140" i="29"/>
  <c r="N139" i="29"/>
  <c r="D190" i="32"/>
  <c r="F190" i="32"/>
  <c r="M190" i="32"/>
  <c r="E190" i="32"/>
  <c r="D191" i="32"/>
  <c r="N190" i="32"/>
  <c r="L88" i="23"/>
  <c r="K88" i="23"/>
  <c r="J88" i="23"/>
  <c r="I88" i="23"/>
  <c r="H88" i="23"/>
  <c r="G88" i="23"/>
  <c r="L141" i="31"/>
  <c r="K141" i="31"/>
  <c r="J141" i="31"/>
  <c r="I141" i="31"/>
  <c r="H141" i="31"/>
  <c r="G141" i="31"/>
  <c r="B141" i="31"/>
  <c r="K88" i="32"/>
  <c r="J88" i="32"/>
  <c r="I88" i="32"/>
  <c r="H88" i="32"/>
  <c r="L88" i="32"/>
  <c r="G88" i="32"/>
  <c r="B88" i="32"/>
  <c r="L90" i="35"/>
  <c r="K90" i="35"/>
  <c r="J90" i="35"/>
  <c r="I90" i="35"/>
  <c r="H90" i="35"/>
  <c r="G90" i="35"/>
  <c r="B90" i="35"/>
  <c r="D87" i="31"/>
  <c r="N86" i="31"/>
  <c r="F86" i="31"/>
  <c r="M86" i="31"/>
  <c r="E86" i="31"/>
  <c r="D86" i="31"/>
  <c r="N35" i="35"/>
  <c r="F35" i="35"/>
  <c r="D36" i="35"/>
  <c r="E35" i="35"/>
  <c r="D35" i="35"/>
  <c r="M35" i="35"/>
  <c r="E190" i="29"/>
  <c r="D190" i="29"/>
  <c r="D191" i="29"/>
  <c r="N190" i="29"/>
  <c r="F190" i="29"/>
  <c r="M190" i="29"/>
  <c r="D89" i="35"/>
  <c r="N88" i="35"/>
  <c r="F88" i="35"/>
  <c r="M88" i="35"/>
  <c r="E88" i="35"/>
  <c r="D88" i="35"/>
  <c r="K139" i="32"/>
  <c r="J139" i="32"/>
  <c r="I139" i="32"/>
  <c r="H139" i="32"/>
  <c r="L139" i="32"/>
  <c r="G139" i="32"/>
  <c r="B139" i="32"/>
  <c r="A141" i="32"/>
  <c r="K192" i="30"/>
  <c r="J192" i="30"/>
  <c r="I192" i="30"/>
  <c r="H192" i="30"/>
  <c r="L192" i="30"/>
  <c r="G192" i="30"/>
  <c r="B192" i="30"/>
  <c r="K192" i="24"/>
  <c r="J192" i="24"/>
  <c r="I192" i="24"/>
  <c r="H192" i="24"/>
  <c r="L192" i="24"/>
  <c r="G192" i="24"/>
  <c r="B192" i="24"/>
  <c r="K141" i="24"/>
  <c r="J141" i="24"/>
  <c r="I141" i="24"/>
  <c r="H141" i="24"/>
  <c r="G141" i="24"/>
  <c r="L141" i="24"/>
  <c r="B141" i="24"/>
  <c r="L88" i="31"/>
  <c r="K88" i="31"/>
  <c r="J88" i="31"/>
  <c r="I88" i="31"/>
  <c r="H88" i="31"/>
  <c r="G88" i="31"/>
  <c r="B88" i="31"/>
  <c r="D37" i="30"/>
  <c r="D38" i="30"/>
  <c r="N37" i="30"/>
  <c r="F37" i="30"/>
  <c r="M37" i="30"/>
  <c r="E37" i="30"/>
  <c r="F86" i="30"/>
  <c r="M86" i="30"/>
  <c r="E86" i="30"/>
  <c r="D86" i="30"/>
  <c r="D87" i="30"/>
  <c r="N86" i="30"/>
  <c r="F37" i="29"/>
  <c r="M37" i="29"/>
  <c r="E37" i="29"/>
  <c r="D37" i="29"/>
  <c r="D38" i="29"/>
  <c r="N37" i="29"/>
  <c r="D87" i="32"/>
  <c r="N86" i="32"/>
  <c r="F86" i="32"/>
  <c r="M86" i="32"/>
  <c r="E86" i="32"/>
  <c r="D86" i="32"/>
  <c r="M137" i="32"/>
  <c r="E137" i="32"/>
  <c r="D137" i="32"/>
  <c r="D138" i="32"/>
  <c r="N137" i="32"/>
  <c r="F137" i="32"/>
  <c r="K90" i="24"/>
  <c r="J90" i="24"/>
  <c r="I90" i="24"/>
  <c r="L90" i="24"/>
  <c r="H90" i="24"/>
  <c r="G90" i="24"/>
  <c r="B90" i="24"/>
  <c r="K39" i="32"/>
  <c r="J39" i="32"/>
  <c r="I39" i="32"/>
  <c r="H39" i="32"/>
  <c r="L39" i="32"/>
  <c r="G39" i="32"/>
  <c r="B39" i="32"/>
  <c r="L39" i="29"/>
  <c r="K39" i="29"/>
  <c r="J39" i="29"/>
  <c r="I39" i="29"/>
  <c r="H39" i="29"/>
  <c r="G39" i="29"/>
  <c r="B39" i="29"/>
  <c r="K192" i="29"/>
  <c r="J192" i="29"/>
  <c r="I192" i="29"/>
  <c r="H192" i="29"/>
  <c r="L192" i="29"/>
  <c r="G192" i="29"/>
  <c r="B192" i="29"/>
  <c r="K192" i="32"/>
  <c r="J192" i="32"/>
  <c r="I192" i="32"/>
  <c r="H192" i="32"/>
  <c r="G192" i="32"/>
  <c r="L192" i="32"/>
  <c r="B192" i="32"/>
  <c r="L190" i="35"/>
  <c r="K190" i="35"/>
  <c r="J190" i="35"/>
  <c r="I190" i="35"/>
  <c r="H190" i="35"/>
  <c r="G190" i="35"/>
  <c r="B190" i="35"/>
  <c r="L139" i="23"/>
  <c r="K139" i="23"/>
  <c r="J139" i="23"/>
  <c r="I139" i="23"/>
  <c r="H139" i="23"/>
  <c r="G139" i="23"/>
  <c r="K37" i="24"/>
  <c r="J37" i="24"/>
  <c r="I37" i="24"/>
  <c r="L37" i="24"/>
  <c r="H37" i="24"/>
  <c r="G37" i="24"/>
  <c r="B37" i="24"/>
  <c r="L88" i="30"/>
  <c r="K88" i="30"/>
  <c r="J88" i="30"/>
  <c r="I88" i="30"/>
  <c r="H88" i="30"/>
  <c r="G88" i="30"/>
  <c r="B88" i="30"/>
  <c r="L192" i="31"/>
  <c r="K192" i="31"/>
  <c r="J192" i="31"/>
  <c r="I192" i="31"/>
  <c r="H192" i="31"/>
  <c r="G192" i="31"/>
  <c r="B192" i="31"/>
  <c r="L141" i="34"/>
  <c r="K141" i="34"/>
  <c r="J141" i="34"/>
  <c r="G141" i="34"/>
  <c r="I141" i="34"/>
  <c r="H141" i="34"/>
  <c r="B141" i="34"/>
  <c r="L37" i="35"/>
  <c r="K37" i="35"/>
  <c r="J37" i="35"/>
  <c r="I37" i="35"/>
  <c r="H37" i="35"/>
  <c r="G37" i="35"/>
  <c r="B37" i="35"/>
  <c r="D190" i="31"/>
  <c r="D191" i="31"/>
  <c r="N190" i="31"/>
  <c r="F190" i="31"/>
  <c r="M190" i="31"/>
  <c r="E190" i="31"/>
  <c r="N137" i="35"/>
  <c r="F137" i="35"/>
  <c r="M137" i="35"/>
  <c r="D137" i="35"/>
  <c r="D138" i="35"/>
  <c r="E137" i="35"/>
  <c r="D38" i="32"/>
  <c r="F37" i="32"/>
  <c r="M37" i="32"/>
  <c r="D37" i="32"/>
  <c r="E37" i="32"/>
  <c r="N37" i="32"/>
  <c r="E35" i="24"/>
  <c r="D35" i="24"/>
  <c r="D36" i="24"/>
  <c r="N35" i="24"/>
  <c r="F35" i="24"/>
  <c r="M35" i="24"/>
  <c r="D38" i="34"/>
  <c r="E37" i="34"/>
  <c r="D37" i="34"/>
  <c r="N37" i="34"/>
  <c r="M37" i="34"/>
  <c r="F37" i="34"/>
  <c r="L88" i="34"/>
  <c r="K88" i="34"/>
  <c r="G88" i="34"/>
  <c r="J88" i="34"/>
  <c r="I88" i="34"/>
  <c r="H88" i="34"/>
  <c r="B88" i="34"/>
  <c r="A90" i="34"/>
  <c r="L39" i="30"/>
  <c r="K39" i="30"/>
  <c r="J39" i="30"/>
  <c r="I39" i="30"/>
  <c r="H39" i="30"/>
  <c r="G39" i="30"/>
  <c r="B39" i="30"/>
  <c r="L37" i="31"/>
  <c r="K37" i="31"/>
  <c r="J37" i="31"/>
  <c r="I37" i="31"/>
  <c r="H37" i="31"/>
  <c r="G37" i="31"/>
  <c r="B37" i="31"/>
  <c r="G39" i="34"/>
  <c r="L39" i="34"/>
  <c r="B39" i="34"/>
  <c r="K39" i="34"/>
  <c r="J39" i="34"/>
  <c r="I39" i="34"/>
  <c r="H39" i="34"/>
  <c r="L139" i="35"/>
  <c r="K139" i="35"/>
  <c r="J139" i="35"/>
  <c r="I139" i="35"/>
  <c r="H139" i="35"/>
  <c r="G139" i="35"/>
  <c r="B139" i="35"/>
  <c r="N190" i="24"/>
  <c r="F190" i="24"/>
  <c r="M190" i="24"/>
  <c r="E190" i="24"/>
  <c r="D190" i="24"/>
  <c r="D191" i="24"/>
  <c r="F139" i="31"/>
  <c r="M139" i="31"/>
  <c r="E139" i="31"/>
  <c r="D139" i="31"/>
  <c r="D140" i="31"/>
  <c r="N139" i="31"/>
  <c r="N86" i="29"/>
  <c r="F86" i="29"/>
  <c r="M86" i="29"/>
  <c r="E86" i="29"/>
  <c r="D87" i="29"/>
  <c r="D86" i="29"/>
  <c r="N139" i="34"/>
  <c r="F139" i="34"/>
  <c r="M139" i="34"/>
  <c r="E139" i="34"/>
  <c r="D139" i="34"/>
  <c r="D140" i="34"/>
  <c r="M86" i="34"/>
  <c r="E86" i="34"/>
  <c r="D86" i="34"/>
  <c r="D87" i="34"/>
  <c r="N86" i="34"/>
  <c r="F86" i="34"/>
  <c r="D138" i="23"/>
  <c r="N137" i="23"/>
  <c r="F137" i="23"/>
  <c r="M137" i="23"/>
  <c r="E137" i="23"/>
  <c r="D137" i="23"/>
  <c r="D191" i="23"/>
  <c r="N190" i="23"/>
  <c r="F190" i="23"/>
  <c r="M190" i="23"/>
  <c r="E190" i="23"/>
  <c r="D190" i="23"/>
  <c r="D86" i="23"/>
  <c r="M86" i="23"/>
  <c r="E86" i="23"/>
  <c r="D87" i="23"/>
  <c r="N86" i="23"/>
  <c r="F86" i="23"/>
  <c r="D38" i="23"/>
  <c r="N37" i="23"/>
  <c r="F37" i="23"/>
  <c r="M37" i="23"/>
  <c r="E37" i="23"/>
  <c r="D37" i="23"/>
  <c r="A192" i="35"/>
  <c r="A39" i="35"/>
  <c r="A141" i="35"/>
  <c r="A92" i="35"/>
  <c r="A194" i="34"/>
  <c r="A143" i="34"/>
  <c r="A41" i="34"/>
  <c r="A90" i="32"/>
  <c r="A194" i="32"/>
  <c r="A41" i="32"/>
  <c r="A143" i="31"/>
  <c r="A39" i="31"/>
  <c r="A90" i="31"/>
  <c r="A194" i="31"/>
  <c r="A143" i="30"/>
  <c r="A194" i="30"/>
  <c r="A90" i="30"/>
  <c r="A41" i="30"/>
  <c r="A194" i="29"/>
  <c r="A90" i="29"/>
  <c r="A143" i="29"/>
  <c r="A41" i="29"/>
  <c r="A41" i="25"/>
  <c r="A194" i="24"/>
  <c r="A143" i="24"/>
  <c r="A39" i="24"/>
  <c r="A92" i="24"/>
  <c r="B192" i="23"/>
  <c r="A194" i="23"/>
  <c r="B139" i="23"/>
  <c r="A141" i="23"/>
  <c r="B88" i="23"/>
  <c r="A90" i="23"/>
  <c r="B39" i="23"/>
  <c r="A41" i="23"/>
  <c r="L41" i="29" l="1"/>
  <c r="K41" i="29"/>
  <c r="J41" i="29"/>
  <c r="I41" i="29"/>
  <c r="H41" i="29"/>
  <c r="G41" i="29"/>
  <c r="B41" i="29"/>
  <c r="K194" i="30"/>
  <c r="J194" i="30"/>
  <c r="I194" i="30"/>
  <c r="H194" i="30"/>
  <c r="L194" i="30"/>
  <c r="G194" i="30"/>
  <c r="B194" i="30"/>
  <c r="K41" i="32"/>
  <c r="J41" i="32"/>
  <c r="I41" i="32"/>
  <c r="H41" i="32"/>
  <c r="L41" i="32"/>
  <c r="G41" i="32"/>
  <c r="B41" i="32"/>
  <c r="L143" i="34"/>
  <c r="K143" i="34"/>
  <c r="J143" i="34"/>
  <c r="I143" i="34"/>
  <c r="H143" i="34"/>
  <c r="G143" i="34"/>
  <c r="B143" i="34"/>
  <c r="F139" i="35"/>
  <c r="D140" i="35"/>
  <c r="E139" i="35"/>
  <c r="M139" i="35"/>
  <c r="D139" i="35"/>
  <c r="N139" i="35"/>
  <c r="M37" i="35"/>
  <c r="E37" i="35"/>
  <c r="D37" i="35"/>
  <c r="D38" i="35"/>
  <c r="N37" i="35"/>
  <c r="F37" i="35"/>
  <c r="D193" i="32"/>
  <c r="N192" i="32"/>
  <c r="F192" i="32"/>
  <c r="M192" i="32"/>
  <c r="E192" i="32"/>
  <c r="D192" i="32"/>
  <c r="N141" i="24"/>
  <c r="F141" i="24"/>
  <c r="M141" i="24"/>
  <c r="E141" i="24"/>
  <c r="D141" i="24"/>
  <c r="D142" i="24"/>
  <c r="N88" i="32"/>
  <c r="F88" i="32"/>
  <c r="M88" i="32"/>
  <c r="E88" i="32"/>
  <c r="D88" i="32"/>
  <c r="D89" i="32"/>
  <c r="N141" i="34"/>
  <c r="F141" i="34"/>
  <c r="M141" i="34"/>
  <c r="E141" i="34"/>
  <c r="D141" i="34"/>
  <c r="D142" i="34"/>
  <c r="F192" i="29"/>
  <c r="M192" i="29"/>
  <c r="E192" i="29"/>
  <c r="D192" i="29"/>
  <c r="D193" i="29"/>
  <c r="N192" i="29"/>
  <c r="D193" i="24"/>
  <c r="N192" i="24"/>
  <c r="F192" i="24"/>
  <c r="M192" i="24"/>
  <c r="E192" i="24"/>
  <c r="D192" i="24"/>
  <c r="D141" i="31"/>
  <c r="D142" i="31"/>
  <c r="N141" i="31"/>
  <c r="F141" i="31"/>
  <c r="M141" i="31"/>
  <c r="E141" i="31"/>
  <c r="K92" i="24"/>
  <c r="J92" i="24"/>
  <c r="I92" i="24"/>
  <c r="H92" i="24"/>
  <c r="L92" i="24"/>
  <c r="G92" i="24"/>
  <c r="B92" i="24"/>
  <c r="L194" i="34"/>
  <c r="K194" i="34"/>
  <c r="J194" i="34"/>
  <c r="I194" i="34"/>
  <c r="H194" i="34"/>
  <c r="G194" i="34"/>
  <c r="B194" i="34"/>
  <c r="L194" i="31"/>
  <c r="K194" i="31"/>
  <c r="J194" i="31"/>
  <c r="I194" i="31"/>
  <c r="H194" i="31"/>
  <c r="G194" i="31"/>
  <c r="B194" i="31"/>
  <c r="D37" i="31"/>
  <c r="D38" i="31"/>
  <c r="N37" i="31"/>
  <c r="F37" i="31"/>
  <c r="M37" i="31"/>
  <c r="E37" i="31"/>
  <c r="D192" i="31"/>
  <c r="D193" i="31"/>
  <c r="N192" i="31"/>
  <c r="F192" i="31"/>
  <c r="M192" i="31"/>
  <c r="E192" i="31"/>
  <c r="F39" i="29"/>
  <c r="M39" i="29"/>
  <c r="E39" i="29"/>
  <c r="N39" i="29"/>
  <c r="D39" i="29"/>
  <c r="D40" i="29"/>
  <c r="F192" i="30"/>
  <c r="M192" i="30"/>
  <c r="E192" i="30"/>
  <c r="D192" i="30"/>
  <c r="D193" i="30"/>
  <c r="N192" i="30"/>
  <c r="N141" i="29"/>
  <c r="F141" i="29"/>
  <c r="M141" i="29"/>
  <c r="E141" i="29"/>
  <c r="D141" i="29"/>
  <c r="D142" i="29"/>
  <c r="L143" i="29"/>
  <c r="K143" i="29"/>
  <c r="J143" i="29"/>
  <c r="I143" i="29"/>
  <c r="H143" i="29"/>
  <c r="G143" i="29"/>
  <c r="B143" i="29"/>
  <c r="K90" i="32"/>
  <c r="J90" i="32"/>
  <c r="I90" i="32"/>
  <c r="H90" i="32"/>
  <c r="L90" i="32"/>
  <c r="G90" i="32"/>
  <c r="B90" i="32"/>
  <c r="K194" i="29"/>
  <c r="J194" i="29"/>
  <c r="I194" i="29"/>
  <c r="H194" i="29"/>
  <c r="L194" i="29"/>
  <c r="G194" i="29"/>
  <c r="B194" i="29"/>
  <c r="D39" i="30"/>
  <c r="D40" i="30"/>
  <c r="N39" i="30"/>
  <c r="F39" i="30"/>
  <c r="M39" i="30"/>
  <c r="E39" i="30"/>
  <c r="E88" i="30"/>
  <c r="D88" i="30"/>
  <c r="D89" i="30"/>
  <c r="N88" i="30"/>
  <c r="F88" i="30"/>
  <c r="M88" i="30"/>
  <c r="N39" i="32"/>
  <c r="F39" i="32"/>
  <c r="E39" i="32"/>
  <c r="M39" i="32"/>
  <c r="D39" i="32"/>
  <c r="D40" i="32"/>
  <c r="K141" i="32"/>
  <c r="J141" i="32"/>
  <c r="I141" i="32"/>
  <c r="H141" i="32"/>
  <c r="L141" i="32"/>
  <c r="G141" i="32"/>
  <c r="B141" i="32"/>
  <c r="A143" i="32"/>
  <c r="M192" i="34"/>
  <c r="E192" i="34"/>
  <c r="D192" i="34"/>
  <c r="D193" i="34"/>
  <c r="N192" i="34"/>
  <c r="F192" i="34"/>
  <c r="L143" i="30"/>
  <c r="K143" i="30"/>
  <c r="J143" i="30"/>
  <c r="I143" i="30"/>
  <c r="H143" i="30"/>
  <c r="G143" i="30"/>
  <c r="B143" i="30"/>
  <c r="L90" i="29"/>
  <c r="K90" i="29"/>
  <c r="J90" i="29"/>
  <c r="I90" i="29"/>
  <c r="H90" i="29"/>
  <c r="G90" i="29"/>
  <c r="B90" i="29"/>
  <c r="L92" i="35"/>
  <c r="K92" i="35"/>
  <c r="J92" i="35"/>
  <c r="I92" i="35"/>
  <c r="H92" i="35"/>
  <c r="G92" i="35"/>
  <c r="B92" i="35"/>
  <c r="L39" i="31"/>
  <c r="K39" i="31"/>
  <c r="J39" i="31"/>
  <c r="I39" i="31"/>
  <c r="H39" i="31"/>
  <c r="G39" i="31"/>
  <c r="B39" i="31"/>
  <c r="L90" i="34"/>
  <c r="K90" i="34"/>
  <c r="J90" i="34"/>
  <c r="I90" i="34"/>
  <c r="G90" i="34"/>
  <c r="H90" i="34"/>
  <c r="B90" i="34"/>
  <c r="A92" i="34"/>
  <c r="E37" i="24"/>
  <c r="D37" i="24"/>
  <c r="D38" i="24"/>
  <c r="N37" i="24"/>
  <c r="F37" i="24"/>
  <c r="M37" i="24"/>
  <c r="D90" i="24"/>
  <c r="N90" i="24"/>
  <c r="F90" i="24"/>
  <c r="M90" i="24"/>
  <c r="E90" i="24"/>
  <c r="D91" i="24"/>
  <c r="D140" i="32"/>
  <c r="N139" i="32"/>
  <c r="F139" i="32"/>
  <c r="M139" i="32"/>
  <c r="E139" i="32"/>
  <c r="D139" i="32"/>
  <c r="E141" i="30"/>
  <c r="D141" i="30"/>
  <c r="D142" i="30"/>
  <c r="N141" i="30"/>
  <c r="F141" i="30"/>
  <c r="M141" i="30"/>
  <c r="L90" i="23"/>
  <c r="K90" i="23"/>
  <c r="J90" i="23"/>
  <c r="I90" i="23"/>
  <c r="H90" i="23"/>
  <c r="G90" i="23"/>
  <c r="K194" i="32"/>
  <c r="J194" i="32"/>
  <c r="I194" i="32"/>
  <c r="H194" i="32"/>
  <c r="G194" i="32"/>
  <c r="L194" i="32"/>
  <c r="B194" i="32"/>
  <c r="J39" i="24"/>
  <c r="I39" i="24"/>
  <c r="K39" i="24"/>
  <c r="H39" i="24"/>
  <c r="G39" i="24"/>
  <c r="L39" i="24"/>
  <c r="B39" i="24"/>
  <c r="L141" i="23"/>
  <c r="K141" i="23"/>
  <c r="J141" i="23"/>
  <c r="I141" i="23"/>
  <c r="H141" i="23"/>
  <c r="G141" i="23"/>
  <c r="K143" i="24"/>
  <c r="J143" i="24"/>
  <c r="I143" i="24"/>
  <c r="H143" i="24"/>
  <c r="L143" i="24"/>
  <c r="G143" i="24"/>
  <c r="B143" i="24"/>
  <c r="L90" i="31"/>
  <c r="K90" i="31"/>
  <c r="J90" i="31"/>
  <c r="I90" i="31"/>
  <c r="H90" i="31"/>
  <c r="G90" i="31"/>
  <c r="B90" i="31"/>
  <c r="L141" i="35"/>
  <c r="K141" i="35"/>
  <c r="J141" i="35"/>
  <c r="I141" i="35"/>
  <c r="H141" i="35"/>
  <c r="G141" i="35"/>
  <c r="B141" i="35"/>
  <c r="K194" i="24"/>
  <c r="J194" i="24"/>
  <c r="I194" i="24"/>
  <c r="L194" i="24"/>
  <c r="H194" i="24"/>
  <c r="G194" i="24"/>
  <c r="B194" i="24"/>
  <c r="L41" i="30"/>
  <c r="K41" i="30"/>
  <c r="J41" i="30"/>
  <c r="I41" i="30"/>
  <c r="H41" i="30"/>
  <c r="G41" i="30"/>
  <c r="B41" i="30"/>
  <c r="L39" i="35"/>
  <c r="K39" i="35"/>
  <c r="J39" i="35"/>
  <c r="I39" i="35"/>
  <c r="H39" i="35"/>
  <c r="G39" i="35"/>
  <c r="B39" i="35"/>
  <c r="L41" i="23"/>
  <c r="K41" i="23"/>
  <c r="J41" i="23"/>
  <c r="I41" i="23"/>
  <c r="H41" i="23"/>
  <c r="G41" i="23"/>
  <c r="L194" i="23"/>
  <c r="K194" i="23"/>
  <c r="J194" i="23"/>
  <c r="I194" i="23"/>
  <c r="H194" i="23"/>
  <c r="G194" i="23"/>
  <c r="L90" i="30"/>
  <c r="K90" i="30"/>
  <c r="J90" i="30"/>
  <c r="I90" i="30"/>
  <c r="H90" i="30"/>
  <c r="G90" i="30"/>
  <c r="B90" i="30"/>
  <c r="L143" i="31"/>
  <c r="K143" i="31"/>
  <c r="J143" i="31"/>
  <c r="I143" i="31"/>
  <c r="H143" i="31"/>
  <c r="G143" i="31"/>
  <c r="B143" i="31"/>
  <c r="L41" i="34"/>
  <c r="B41" i="34"/>
  <c r="K41" i="34"/>
  <c r="J41" i="34"/>
  <c r="I41" i="34"/>
  <c r="H41" i="34"/>
  <c r="G41" i="34"/>
  <c r="L192" i="35"/>
  <c r="K192" i="35"/>
  <c r="J192" i="35"/>
  <c r="I192" i="35"/>
  <c r="H192" i="35"/>
  <c r="G192" i="35"/>
  <c r="B192" i="35"/>
  <c r="M39" i="34"/>
  <c r="D40" i="34"/>
  <c r="E39" i="34"/>
  <c r="D39" i="34"/>
  <c r="F39" i="34"/>
  <c r="N39" i="34"/>
  <c r="D89" i="34"/>
  <c r="N88" i="34"/>
  <c r="F88" i="34"/>
  <c r="M88" i="34"/>
  <c r="E88" i="34"/>
  <c r="D88" i="34"/>
  <c r="F190" i="35"/>
  <c r="N190" i="35"/>
  <c r="D191" i="35"/>
  <c r="E190" i="35"/>
  <c r="M190" i="35"/>
  <c r="D190" i="35"/>
  <c r="D88" i="31"/>
  <c r="D89" i="31"/>
  <c r="N88" i="31"/>
  <c r="F88" i="31"/>
  <c r="M88" i="31"/>
  <c r="E88" i="31"/>
  <c r="N90" i="35"/>
  <c r="F90" i="35"/>
  <c r="M90" i="35"/>
  <c r="E90" i="35"/>
  <c r="D90" i="35"/>
  <c r="D91" i="35"/>
  <c r="N88" i="29"/>
  <c r="F88" i="29"/>
  <c r="M88" i="29"/>
  <c r="E88" i="29"/>
  <c r="D89" i="29"/>
  <c r="D88" i="29"/>
  <c r="D40" i="23"/>
  <c r="N39" i="23"/>
  <c r="F39" i="23"/>
  <c r="M39" i="23"/>
  <c r="E39" i="23"/>
  <c r="D39" i="23"/>
  <c r="D140" i="23"/>
  <c r="N139" i="23"/>
  <c r="F139" i="23"/>
  <c r="M139" i="23"/>
  <c r="E139" i="23"/>
  <c r="D139" i="23"/>
  <c r="D88" i="23"/>
  <c r="N88" i="23"/>
  <c r="F88" i="23"/>
  <c r="M88" i="23"/>
  <c r="E88" i="23"/>
  <c r="D89" i="23"/>
  <c r="D193" i="23"/>
  <c r="N192" i="23"/>
  <c r="F192" i="23"/>
  <c r="M192" i="23"/>
  <c r="E192" i="23"/>
  <c r="D192" i="23"/>
  <c r="A94" i="35"/>
  <c r="A143" i="35"/>
  <c r="A194" i="35"/>
  <c r="A41" i="35"/>
  <c r="A43" i="34"/>
  <c r="A145" i="34"/>
  <c r="A196" i="34"/>
  <c r="A43" i="32"/>
  <c r="A92" i="32"/>
  <c r="A196" i="32"/>
  <c r="A196" i="31"/>
  <c r="A92" i="31"/>
  <c r="A41" i="31"/>
  <c r="A145" i="31"/>
  <c r="A196" i="30"/>
  <c r="A145" i="30"/>
  <c r="A43" i="30"/>
  <c r="A92" i="30"/>
  <c r="A43" i="29"/>
  <c r="A145" i="29"/>
  <c r="A92" i="29"/>
  <c r="A196" i="29"/>
  <c r="A43" i="25"/>
  <c r="A41" i="24"/>
  <c r="A145" i="24"/>
  <c r="A196" i="24"/>
  <c r="A94" i="24"/>
  <c r="A196" i="23"/>
  <c r="B194" i="23"/>
  <c r="A143" i="23"/>
  <c r="B141" i="23"/>
  <c r="A92" i="23"/>
  <c r="B90" i="23"/>
  <c r="B41" i="23"/>
  <c r="A43" i="23"/>
  <c r="E192" i="35" l="1"/>
  <c r="M192" i="35"/>
  <c r="D192" i="35"/>
  <c r="N192" i="35"/>
  <c r="F192" i="35"/>
  <c r="D193" i="35"/>
  <c r="L196" i="29"/>
  <c r="K196" i="29"/>
  <c r="J196" i="29"/>
  <c r="I196" i="29"/>
  <c r="H196" i="29"/>
  <c r="G196" i="29"/>
  <c r="B196" i="29"/>
  <c r="N194" i="24"/>
  <c r="F194" i="24"/>
  <c r="M194" i="24"/>
  <c r="E194" i="24"/>
  <c r="D194" i="24"/>
  <c r="D195" i="24"/>
  <c r="L92" i="34"/>
  <c r="K92" i="34"/>
  <c r="J92" i="34"/>
  <c r="I92" i="34"/>
  <c r="H92" i="34"/>
  <c r="G92" i="34"/>
  <c r="B92" i="34"/>
  <c r="A94" i="34"/>
  <c r="K143" i="32"/>
  <c r="J143" i="32"/>
  <c r="I143" i="32"/>
  <c r="H143" i="32"/>
  <c r="L143" i="32"/>
  <c r="G143" i="32"/>
  <c r="B143" i="32"/>
  <c r="A145" i="32"/>
  <c r="K196" i="30"/>
  <c r="J196" i="30"/>
  <c r="I196" i="30"/>
  <c r="H196" i="30"/>
  <c r="L196" i="30"/>
  <c r="G196" i="30"/>
  <c r="B196" i="30"/>
  <c r="F141" i="35"/>
  <c r="N141" i="35"/>
  <c r="M141" i="35"/>
  <c r="D141" i="35"/>
  <c r="D142" i="35"/>
  <c r="E141" i="35"/>
  <c r="N90" i="34"/>
  <c r="F90" i="34"/>
  <c r="M90" i="34"/>
  <c r="E90" i="34"/>
  <c r="D90" i="34"/>
  <c r="D91" i="34"/>
  <c r="D142" i="32"/>
  <c r="D141" i="32"/>
  <c r="N141" i="32"/>
  <c r="F141" i="32"/>
  <c r="M141" i="32"/>
  <c r="E141" i="32"/>
  <c r="D92" i="24"/>
  <c r="N92" i="24"/>
  <c r="F92" i="24"/>
  <c r="M92" i="24"/>
  <c r="E92" i="24"/>
  <c r="D93" i="24"/>
  <c r="L145" i="30"/>
  <c r="K145" i="30"/>
  <c r="J145" i="30"/>
  <c r="I145" i="30"/>
  <c r="H145" i="30"/>
  <c r="G145" i="30"/>
  <c r="B145" i="30"/>
  <c r="K43" i="34"/>
  <c r="J43" i="34"/>
  <c r="I43" i="34"/>
  <c r="H43" i="34"/>
  <c r="G43" i="34"/>
  <c r="L43" i="34"/>
  <c r="B43" i="34"/>
  <c r="F41" i="34"/>
  <c r="M41" i="34"/>
  <c r="D41" i="34"/>
  <c r="N41" i="34"/>
  <c r="D42" i="34"/>
  <c r="E41" i="34"/>
  <c r="L92" i="29"/>
  <c r="K92" i="29"/>
  <c r="J92" i="29"/>
  <c r="I92" i="29"/>
  <c r="H92" i="29"/>
  <c r="G92" i="29"/>
  <c r="B92" i="29"/>
  <c r="J196" i="32"/>
  <c r="I196" i="32"/>
  <c r="L196" i="32"/>
  <c r="K196" i="32"/>
  <c r="H196" i="32"/>
  <c r="G196" i="32"/>
  <c r="B196" i="32"/>
  <c r="K92" i="32"/>
  <c r="J92" i="32"/>
  <c r="I92" i="32"/>
  <c r="H92" i="32"/>
  <c r="L92" i="32"/>
  <c r="G92" i="32"/>
  <c r="B92" i="32"/>
  <c r="D143" i="31"/>
  <c r="D144" i="31"/>
  <c r="N143" i="31"/>
  <c r="F143" i="31"/>
  <c r="M143" i="31"/>
  <c r="E143" i="31"/>
  <c r="D91" i="31"/>
  <c r="N90" i="31"/>
  <c r="F90" i="31"/>
  <c r="M90" i="31"/>
  <c r="E90" i="31"/>
  <c r="D90" i="31"/>
  <c r="D39" i="31"/>
  <c r="D40" i="31"/>
  <c r="N39" i="31"/>
  <c r="F39" i="31"/>
  <c r="M39" i="31"/>
  <c r="E39" i="31"/>
  <c r="N194" i="29"/>
  <c r="F194" i="29"/>
  <c r="M194" i="29"/>
  <c r="E194" i="29"/>
  <c r="D194" i="29"/>
  <c r="D195" i="29"/>
  <c r="M143" i="34"/>
  <c r="E143" i="34"/>
  <c r="D143" i="34"/>
  <c r="D144" i="34"/>
  <c r="N143" i="34"/>
  <c r="F143" i="34"/>
  <c r="K94" i="24"/>
  <c r="J94" i="24"/>
  <c r="I94" i="24"/>
  <c r="H94" i="24"/>
  <c r="G94" i="24"/>
  <c r="L94" i="24"/>
  <c r="B94" i="24"/>
  <c r="L145" i="29"/>
  <c r="K145" i="29"/>
  <c r="J145" i="29"/>
  <c r="I145" i="29"/>
  <c r="H145" i="29"/>
  <c r="G145" i="29"/>
  <c r="B145" i="29"/>
  <c r="L43" i="29"/>
  <c r="K43" i="29"/>
  <c r="J43" i="29"/>
  <c r="I43" i="29"/>
  <c r="H43" i="29"/>
  <c r="G43" i="29"/>
  <c r="B43" i="29"/>
  <c r="K43" i="32"/>
  <c r="J43" i="32"/>
  <c r="I43" i="32"/>
  <c r="H43" i="32"/>
  <c r="L43" i="32"/>
  <c r="G43" i="32"/>
  <c r="B43" i="32"/>
  <c r="L194" i="35"/>
  <c r="K194" i="35"/>
  <c r="J194" i="35"/>
  <c r="I194" i="35"/>
  <c r="H194" i="35"/>
  <c r="G194" i="35"/>
  <c r="B194" i="35"/>
  <c r="N90" i="30"/>
  <c r="F90" i="30"/>
  <c r="M90" i="30"/>
  <c r="E90" i="30"/>
  <c r="D90" i="30"/>
  <c r="D91" i="30"/>
  <c r="N143" i="24"/>
  <c r="F143" i="24"/>
  <c r="M143" i="24"/>
  <c r="E143" i="24"/>
  <c r="D143" i="24"/>
  <c r="D144" i="24"/>
  <c r="N92" i="35"/>
  <c r="F92" i="35"/>
  <c r="D93" i="35"/>
  <c r="M92" i="35"/>
  <c r="E92" i="35"/>
  <c r="D92" i="35"/>
  <c r="M90" i="32"/>
  <c r="E90" i="32"/>
  <c r="D90" i="32"/>
  <c r="D91" i="32"/>
  <c r="N90" i="32"/>
  <c r="F90" i="32"/>
  <c r="E41" i="32"/>
  <c r="M41" i="32"/>
  <c r="D41" i="32"/>
  <c r="D42" i="32"/>
  <c r="N41" i="32"/>
  <c r="F41" i="32"/>
  <c r="L92" i="23"/>
  <c r="K92" i="23"/>
  <c r="J92" i="23"/>
  <c r="I92" i="23"/>
  <c r="H92" i="23"/>
  <c r="G92" i="23"/>
  <c r="K145" i="24"/>
  <c r="J145" i="24"/>
  <c r="I145" i="24"/>
  <c r="L145" i="24"/>
  <c r="H145" i="24"/>
  <c r="G145" i="24"/>
  <c r="B145" i="24"/>
  <c r="L41" i="31"/>
  <c r="K41" i="31"/>
  <c r="J41" i="31"/>
  <c r="I41" i="31"/>
  <c r="H41" i="31"/>
  <c r="G41" i="31"/>
  <c r="B41" i="31"/>
  <c r="L143" i="23"/>
  <c r="K143" i="23"/>
  <c r="J143" i="23"/>
  <c r="I143" i="23"/>
  <c r="H143" i="23"/>
  <c r="G143" i="23"/>
  <c r="J41" i="24"/>
  <c r="I41" i="24"/>
  <c r="H41" i="24"/>
  <c r="L41" i="24"/>
  <c r="K41" i="24"/>
  <c r="G41" i="24"/>
  <c r="B41" i="24"/>
  <c r="L92" i="30"/>
  <c r="K92" i="30"/>
  <c r="J92" i="30"/>
  <c r="I92" i="30"/>
  <c r="H92" i="30"/>
  <c r="G92" i="30"/>
  <c r="B92" i="30"/>
  <c r="L92" i="31"/>
  <c r="K92" i="31"/>
  <c r="J92" i="31"/>
  <c r="I92" i="31"/>
  <c r="H92" i="31"/>
  <c r="G92" i="31"/>
  <c r="B92" i="31"/>
  <c r="L196" i="34"/>
  <c r="K196" i="34"/>
  <c r="J196" i="34"/>
  <c r="I196" i="34"/>
  <c r="H196" i="34"/>
  <c r="G196" i="34"/>
  <c r="B196" i="34"/>
  <c r="L143" i="35"/>
  <c r="K143" i="35"/>
  <c r="J143" i="35"/>
  <c r="I143" i="35"/>
  <c r="H143" i="35"/>
  <c r="G143" i="35"/>
  <c r="B143" i="35"/>
  <c r="D40" i="35"/>
  <c r="N39" i="35"/>
  <c r="F39" i="35"/>
  <c r="M39" i="35"/>
  <c r="E39" i="35"/>
  <c r="D39" i="35"/>
  <c r="E39" i="24"/>
  <c r="D39" i="24"/>
  <c r="D40" i="24"/>
  <c r="N39" i="24"/>
  <c r="F39" i="24"/>
  <c r="M39" i="24"/>
  <c r="E90" i="29"/>
  <c r="D91" i="29"/>
  <c r="D90" i="29"/>
  <c r="N90" i="29"/>
  <c r="F90" i="29"/>
  <c r="M90" i="29"/>
  <c r="E143" i="29"/>
  <c r="D143" i="29"/>
  <c r="D144" i="29"/>
  <c r="N143" i="29"/>
  <c r="F143" i="29"/>
  <c r="M143" i="29"/>
  <c r="E194" i="30"/>
  <c r="D194" i="30"/>
  <c r="D195" i="30"/>
  <c r="N194" i="30"/>
  <c r="F194" i="30"/>
  <c r="M194" i="30"/>
  <c r="L196" i="23"/>
  <c r="K196" i="23"/>
  <c r="J196" i="23"/>
  <c r="I196" i="23"/>
  <c r="H196" i="23"/>
  <c r="G196" i="23"/>
  <c r="D195" i="34"/>
  <c r="N194" i="34"/>
  <c r="F194" i="34"/>
  <c r="M194" i="34"/>
  <c r="E194" i="34"/>
  <c r="D194" i="34"/>
  <c r="K196" i="24"/>
  <c r="J196" i="24"/>
  <c r="I196" i="24"/>
  <c r="H196" i="24"/>
  <c r="L196" i="24"/>
  <c r="G196" i="24"/>
  <c r="B196" i="24"/>
  <c r="L145" i="31"/>
  <c r="K145" i="31"/>
  <c r="J145" i="31"/>
  <c r="I145" i="31"/>
  <c r="H145" i="31"/>
  <c r="G145" i="31"/>
  <c r="B145" i="31"/>
  <c r="L41" i="35"/>
  <c r="K41" i="35"/>
  <c r="J41" i="35"/>
  <c r="I41" i="35"/>
  <c r="H41" i="35"/>
  <c r="G41" i="35"/>
  <c r="B41" i="35"/>
  <c r="L43" i="23"/>
  <c r="K43" i="23"/>
  <c r="J43" i="23"/>
  <c r="I43" i="23"/>
  <c r="H43" i="23"/>
  <c r="G43" i="23"/>
  <c r="L43" i="30"/>
  <c r="K43" i="30"/>
  <c r="J43" i="30"/>
  <c r="I43" i="30"/>
  <c r="H43" i="30"/>
  <c r="G43" i="30"/>
  <c r="B43" i="30"/>
  <c r="L196" i="31"/>
  <c r="K196" i="31"/>
  <c r="J196" i="31"/>
  <c r="I196" i="31"/>
  <c r="H196" i="31"/>
  <c r="G196" i="31"/>
  <c r="B196" i="31"/>
  <c r="L145" i="34"/>
  <c r="K145" i="34"/>
  <c r="G145" i="34"/>
  <c r="J145" i="34"/>
  <c r="I145" i="34"/>
  <c r="H145" i="34"/>
  <c r="B145" i="34"/>
  <c r="L94" i="35"/>
  <c r="K94" i="35"/>
  <c r="J94" i="35"/>
  <c r="I94" i="35"/>
  <c r="H94" i="35"/>
  <c r="G94" i="35"/>
  <c r="B94" i="35"/>
  <c r="D42" i="30"/>
  <c r="N41" i="30"/>
  <c r="F41" i="30"/>
  <c r="M41" i="30"/>
  <c r="E41" i="30"/>
  <c r="D41" i="30"/>
  <c r="F194" i="32"/>
  <c r="M194" i="32"/>
  <c r="E194" i="32"/>
  <c r="D194" i="32"/>
  <c r="D195" i="32"/>
  <c r="N194" i="32"/>
  <c r="F143" i="30"/>
  <c r="M143" i="30"/>
  <c r="E143" i="30"/>
  <c r="D143" i="30"/>
  <c r="D144" i="30"/>
  <c r="N143" i="30"/>
  <c r="D195" i="31"/>
  <c r="N194" i="31"/>
  <c r="F194" i="31"/>
  <c r="M194" i="31"/>
  <c r="E194" i="31"/>
  <c r="D194" i="31"/>
  <c r="N41" i="29"/>
  <c r="F41" i="29"/>
  <c r="D42" i="29"/>
  <c r="E41" i="29"/>
  <c r="M41" i="29"/>
  <c r="D41" i="29"/>
  <c r="D142" i="23"/>
  <c r="N141" i="23"/>
  <c r="F141" i="23"/>
  <c r="M141" i="23"/>
  <c r="E141" i="23"/>
  <c r="D141" i="23"/>
  <c r="D42" i="23"/>
  <c r="N41" i="23"/>
  <c r="F41" i="23"/>
  <c r="M41" i="23"/>
  <c r="E41" i="23"/>
  <c r="D41" i="23"/>
  <c r="D91" i="23"/>
  <c r="D90" i="23"/>
  <c r="N90" i="23"/>
  <c r="F90" i="23"/>
  <c r="M90" i="23"/>
  <c r="E90" i="23"/>
  <c r="D195" i="23"/>
  <c r="N194" i="23"/>
  <c r="F194" i="23"/>
  <c r="M194" i="23"/>
  <c r="E194" i="23"/>
  <c r="D194" i="23"/>
  <c r="A43" i="35"/>
  <c r="A196" i="35"/>
  <c r="A145" i="35"/>
  <c r="A96" i="35"/>
  <c r="A198" i="34"/>
  <c r="A147" i="34"/>
  <c r="A45" i="34"/>
  <c r="A45" i="32"/>
  <c r="A198" i="32"/>
  <c r="A94" i="32"/>
  <c r="A94" i="31"/>
  <c r="A198" i="31"/>
  <c r="A147" i="31"/>
  <c r="A43" i="31"/>
  <c r="A147" i="30"/>
  <c r="A198" i="30"/>
  <c r="A45" i="30"/>
  <c r="A94" i="30"/>
  <c r="A94" i="29"/>
  <c r="A147" i="29"/>
  <c r="A45" i="29"/>
  <c r="A198" i="29"/>
  <c r="A45" i="25"/>
  <c r="A96" i="24"/>
  <c r="A198" i="24"/>
  <c r="A147" i="24"/>
  <c r="A43" i="24"/>
  <c r="B196" i="23"/>
  <c r="A198" i="23"/>
  <c r="B143" i="23"/>
  <c r="A145" i="23"/>
  <c r="B92" i="23"/>
  <c r="A94" i="23"/>
  <c r="A45" i="23"/>
  <c r="B43" i="23"/>
  <c r="L94" i="23" l="1"/>
  <c r="K94" i="23"/>
  <c r="J94" i="23"/>
  <c r="I94" i="23"/>
  <c r="H94" i="23"/>
  <c r="G94" i="23"/>
  <c r="L45" i="23"/>
  <c r="K45" i="23"/>
  <c r="J45" i="23"/>
  <c r="I45" i="23"/>
  <c r="H45" i="23"/>
  <c r="G45" i="23"/>
  <c r="L198" i="29"/>
  <c r="K198" i="29"/>
  <c r="J198" i="29"/>
  <c r="I198" i="29"/>
  <c r="H198" i="29"/>
  <c r="G198" i="29"/>
  <c r="B198" i="29"/>
  <c r="K198" i="30"/>
  <c r="J198" i="30"/>
  <c r="I198" i="30"/>
  <c r="H198" i="30"/>
  <c r="L198" i="30"/>
  <c r="G198" i="30"/>
  <c r="B198" i="30"/>
  <c r="K94" i="32"/>
  <c r="J94" i="32"/>
  <c r="I94" i="32"/>
  <c r="H94" i="32"/>
  <c r="L94" i="32"/>
  <c r="G94" i="32"/>
  <c r="B94" i="32"/>
  <c r="L147" i="34"/>
  <c r="G147" i="34"/>
  <c r="K147" i="34"/>
  <c r="J147" i="34"/>
  <c r="I147" i="34"/>
  <c r="H147" i="34"/>
  <c r="B147" i="34"/>
  <c r="M94" i="35"/>
  <c r="E94" i="35"/>
  <c r="D94" i="35"/>
  <c r="N94" i="35"/>
  <c r="D95" i="35"/>
  <c r="F94" i="35"/>
  <c r="N196" i="24"/>
  <c r="F196" i="24"/>
  <c r="M196" i="24"/>
  <c r="E196" i="24"/>
  <c r="D196" i="24"/>
  <c r="D197" i="24"/>
  <c r="D42" i="31"/>
  <c r="N41" i="31"/>
  <c r="F41" i="31"/>
  <c r="M41" i="31"/>
  <c r="E41" i="31"/>
  <c r="D41" i="31"/>
  <c r="M94" i="24"/>
  <c r="D95" i="24"/>
  <c r="N94" i="24"/>
  <c r="F94" i="24"/>
  <c r="E94" i="24"/>
  <c r="D94" i="24"/>
  <c r="D196" i="30"/>
  <c r="N196" i="30"/>
  <c r="F196" i="30"/>
  <c r="M196" i="30"/>
  <c r="E196" i="30"/>
  <c r="D197" i="30"/>
  <c r="D146" i="34"/>
  <c r="N145" i="34"/>
  <c r="F145" i="34"/>
  <c r="M145" i="34"/>
  <c r="E145" i="34"/>
  <c r="D145" i="34"/>
  <c r="E143" i="35"/>
  <c r="M143" i="35"/>
  <c r="D143" i="35"/>
  <c r="N143" i="35"/>
  <c r="F143" i="35"/>
  <c r="D144" i="35"/>
  <c r="N145" i="24"/>
  <c r="F145" i="24"/>
  <c r="M145" i="24"/>
  <c r="E145" i="24"/>
  <c r="D145" i="24"/>
  <c r="D146" i="24"/>
  <c r="N92" i="32"/>
  <c r="F92" i="32"/>
  <c r="M92" i="32"/>
  <c r="E92" i="32"/>
  <c r="D92" i="32"/>
  <c r="D93" i="32"/>
  <c r="K145" i="32"/>
  <c r="J145" i="32"/>
  <c r="I145" i="32"/>
  <c r="H145" i="32"/>
  <c r="L145" i="32"/>
  <c r="G145" i="32"/>
  <c r="B145" i="32"/>
  <c r="A147" i="32"/>
  <c r="L45" i="29"/>
  <c r="K45" i="29"/>
  <c r="J45" i="29"/>
  <c r="I45" i="29"/>
  <c r="H45" i="29"/>
  <c r="G45" i="29"/>
  <c r="B45" i="29"/>
  <c r="K147" i="24"/>
  <c r="J147" i="24"/>
  <c r="I147" i="24"/>
  <c r="H147" i="24"/>
  <c r="G147" i="24"/>
  <c r="L147" i="24"/>
  <c r="B147" i="24"/>
  <c r="L96" i="35"/>
  <c r="K96" i="35"/>
  <c r="J96" i="35"/>
  <c r="I96" i="35"/>
  <c r="H96" i="35"/>
  <c r="G96" i="35"/>
  <c r="B96" i="35"/>
  <c r="F196" i="31"/>
  <c r="M196" i="31"/>
  <c r="E196" i="31"/>
  <c r="D196" i="31"/>
  <c r="D197" i="31"/>
  <c r="N196" i="31"/>
  <c r="N196" i="34"/>
  <c r="F196" i="34"/>
  <c r="M196" i="34"/>
  <c r="E196" i="34"/>
  <c r="D196" i="34"/>
  <c r="D197" i="34"/>
  <c r="N194" i="35"/>
  <c r="F194" i="35"/>
  <c r="M194" i="35"/>
  <c r="D194" i="35"/>
  <c r="D195" i="35"/>
  <c r="E194" i="35"/>
  <c r="D196" i="32"/>
  <c r="D197" i="32"/>
  <c r="N196" i="32"/>
  <c r="F196" i="32"/>
  <c r="M196" i="32"/>
  <c r="E196" i="32"/>
  <c r="N143" i="32"/>
  <c r="F143" i="32"/>
  <c r="M143" i="32"/>
  <c r="E143" i="32"/>
  <c r="D143" i="32"/>
  <c r="D144" i="32"/>
  <c r="L147" i="29"/>
  <c r="K147" i="29"/>
  <c r="J147" i="29"/>
  <c r="I147" i="29"/>
  <c r="H147" i="29"/>
  <c r="G147" i="29"/>
  <c r="B147" i="29"/>
  <c r="L145" i="23"/>
  <c r="K145" i="23"/>
  <c r="J145" i="23"/>
  <c r="I145" i="23"/>
  <c r="H145" i="23"/>
  <c r="G145" i="23"/>
  <c r="L147" i="31"/>
  <c r="K147" i="31"/>
  <c r="J147" i="31"/>
  <c r="I147" i="31"/>
  <c r="H147" i="31"/>
  <c r="G147" i="31"/>
  <c r="B147" i="31"/>
  <c r="L145" i="35"/>
  <c r="K145" i="35"/>
  <c r="J145" i="35"/>
  <c r="I145" i="35"/>
  <c r="H145" i="35"/>
  <c r="G145" i="35"/>
  <c r="B145" i="35"/>
  <c r="F43" i="30"/>
  <c r="M43" i="30"/>
  <c r="E43" i="30"/>
  <c r="D43" i="30"/>
  <c r="D44" i="30"/>
  <c r="N43" i="30"/>
  <c r="F92" i="31"/>
  <c r="M92" i="31"/>
  <c r="E92" i="31"/>
  <c r="D92" i="31"/>
  <c r="D93" i="31"/>
  <c r="N92" i="31"/>
  <c r="D44" i="32"/>
  <c r="N43" i="32"/>
  <c r="F43" i="32"/>
  <c r="E43" i="32"/>
  <c r="M43" i="32"/>
  <c r="D43" i="32"/>
  <c r="E92" i="29"/>
  <c r="D93" i="29"/>
  <c r="D92" i="29"/>
  <c r="N92" i="29"/>
  <c r="F92" i="29"/>
  <c r="M92" i="29"/>
  <c r="L94" i="34"/>
  <c r="K94" i="34"/>
  <c r="J94" i="34"/>
  <c r="G94" i="34"/>
  <c r="I94" i="34"/>
  <c r="H94" i="34"/>
  <c r="B94" i="34"/>
  <c r="A96" i="34"/>
  <c r="K43" i="24"/>
  <c r="J43" i="24"/>
  <c r="I43" i="24"/>
  <c r="L43" i="24"/>
  <c r="H43" i="24"/>
  <c r="G43" i="24"/>
  <c r="B43" i="24"/>
  <c r="L198" i="34"/>
  <c r="K198" i="34"/>
  <c r="J198" i="34"/>
  <c r="I198" i="34"/>
  <c r="H198" i="34"/>
  <c r="G198" i="34"/>
  <c r="B198" i="34"/>
  <c r="L43" i="31"/>
  <c r="K43" i="31"/>
  <c r="J43" i="31"/>
  <c r="I43" i="31"/>
  <c r="H43" i="31"/>
  <c r="G43" i="31"/>
  <c r="B43" i="31"/>
  <c r="K198" i="24"/>
  <c r="J198" i="24"/>
  <c r="I198" i="24"/>
  <c r="L198" i="24"/>
  <c r="H198" i="24"/>
  <c r="G198" i="24"/>
  <c r="B198" i="24"/>
  <c r="K45" i="32"/>
  <c r="J45" i="32"/>
  <c r="I45" i="32"/>
  <c r="H45" i="32"/>
  <c r="L45" i="32"/>
  <c r="G45" i="32"/>
  <c r="B45" i="32"/>
  <c r="L94" i="30"/>
  <c r="K94" i="30"/>
  <c r="J94" i="30"/>
  <c r="I94" i="30"/>
  <c r="H94" i="30"/>
  <c r="G94" i="30"/>
  <c r="B94" i="30"/>
  <c r="L198" i="31"/>
  <c r="K198" i="31"/>
  <c r="J198" i="31"/>
  <c r="I198" i="31"/>
  <c r="H198" i="31"/>
  <c r="G198" i="31"/>
  <c r="B198" i="31"/>
  <c r="L196" i="35"/>
  <c r="K196" i="35"/>
  <c r="J196" i="35"/>
  <c r="I196" i="35"/>
  <c r="H196" i="35"/>
  <c r="G196" i="35"/>
  <c r="B196" i="35"/>
  <c r="N41" i="35"/>
  <c r="F41" i="35"/>
  <c r="M41" i="35"/>
  <c r="E41" i="35"/>
  <c r="D41" i="35"/>
  <c r="D42" i="35"/>
  <c r="N92" i="30"/>
  <c r="F92" i="30"/>
  <c r="M92" i="30"/>
  <c r="E92" i="30"/>
  <c r="D92" i="30"/>
  <c r="D93" i="30"/>
  <c r="N43" i="29"/>
  <c r="F43" i="29"/>
  <c r="D44" i="29"/>
  <c r="E43" i="29"/>
  <c r="M43" i="29"/>
  <c r="D43" i="29"/>
  <c r="N43" i="34"/>
  <c r="D44" i="34"/>
  <c r="E43" i="34"/>
  <c r="D43" i="34"/>
  <c r="M43" i="34"/>
  <c r="F43" i="34"/>
  <c r="N92" i="34"/>
  <c r="F92" i="34"/>
  <c r="M92" i="34"/>
  <c r="E92" i="34"/>
  <c r="D92" i="34"/>
  <c r="D93" i="34"/>
  <c r="L147" i="30"/>
  <c r="K147" i="30"/>
  <c r="J147" i="30"/>
  <c r="I147" i="30"/>
  <c r="H147" i="30"/>
  <c r="G147" i="30"/>
  <c r="B147" i="30"/>
  <c r="J198" i="32"/>
  <c r="I198" i="32"/>
  <c r="G198" i="32"/>
  <c r="L198" i="32"/>
  <c r="K198" i="32"/>
  <c r="H198" i="32"/>
  <c r="B198" i="32"/>
  <c r="L94" i="29"/>
  <c r="K94" i="29"/>
  <c r="J94" i="29"/>
  <c r="I94" i="29"/>
  <c r="H94" i="29"/>
  <c r="G94" i="29"/>
  <c r="B94" i="29"/>
  <c r="K96" i="24"/>
  <c r="J96" i="24"/>
  <c r="I96" i="24"/>
  <c r="L96" i="24"/>
  <c r="H96" i="24"/>
  <c r="G96" i="24"/>
  <c r="B96" i="24"/>
  <c r="L198" i="23"/>
  <c r="K198" i="23"/>
  <c r="J198" i="23"/>
  <c r="I198" i="23"/>
  <c r="H198" i="23"/>
  <c r="G198" i="23"/>
  <c r="L45" i="30"/>
  <c r="K45" i="30"/>
  <c r="J45" i="30"/>
  <c r="I45" i="30"/>
  <c r="H45" i="30"/>
  <c r="G45" i="30"/>
  <c r="B45" i="30"/>
  <c r="L94" i="31"/>
  <c r="K94" i="31"/>
  <c r="J94" i="31"/>
  <c r="I94" i="31"/>
  <c r="H94" i="31"/>
  <c r="G94" i="31"/>
  <c r="B94" i="31"/>
  <c r="J45" i="34"/>
  <c r="I45" i="34"/>
  <c r="H45" i="34"/>
  <c r="G45" i="34"/>
  <c r="L45" i="34"/>
  <c r="B45" i="34"/>
  <c r="K45" i="34"/>
  <c r="L43" i="35"/>
  <c r="K43" i="35"/>
  <c r="J43" i="35"/>
  <c r="I43" i="35"/>
  <c r="H43" i="35"/>
  <c r="G43" i="35"/>
  <c r="B43" i="35"/>
  <c r="D146" i="31"/>
  <c r="N145" i="31"/>
  <c r="F145" i="31"/>
  <c r="M145" i="31"/>
  <c r="E145" i="31"/>
  <c r="D145" i="31"/>
  <c r="D42" i="24"/>
  <c r="N41" i="24"/>
  <c r="F41" i="24"/>
  <c r="M41" i="24"/>
  <c r="E41" i="24"/>
  <c r="D41" i="24"/>
  <c r="E145" i="29"/>
  <c r="D145" i="29"/>
  <c r="D146" i="29"/>
  <c r="N145" i="29"/>
  <c r="F145" i="29"/>
  <c r="M145" i="29"/>
  <c r="N145" i="30"/>
  <c r="F145" i="30"/>
  <c r="M145" i="30"/>
  <c r="E145" i="30"/>
  <c r="D145" i="30"/>
  <c r="D146" i="30"/>
  <c r="E196" i="29"/>
  <c r="D196" i="29"/>
  <c r="D197" i="29"/>
  <c r="N196" i="29"/>
  <c r="F196" i="29"/>
  <c r="M196" i="29"/>
  <c r="D44" i="23"/>
  <c r="N43" i="23"/>
  <c r="F43" i="23"/>
  <c r="M43" i="23"/>
  <c r="E43" i="23"/>
  <c r="D43" i="23"/>
  <c r="D144" i="23"/>
  <c r="N143" i="23"/>
  <c r="F143" i="23"/>
  <c r="M143" i="23"/>
  <c r="E143" i="23"/>
  <c r="D143" i="23"/>
  <c r="D93" i="23"/>
  <c r="D92" i="23"/>
  <c r="M92" i="23"/>
  <c r="E92" i="23"/>
  <c r="N92" i="23"/>
  <c r="F92" i="23"/>
  <c r="D197" i="23"/>
  <c r="N196" i="23"/>
  <c r="F196" i="23"/>
  <c r="M196" i="23"/>
  <c r="E196" i="23"/>
  <c r="D196" i="23"/>
  <c r="A198" i="35"/>
  <c r="A45" i="35"/>
  <c r="A98" i="35"/>
  <c r="A147" i="35"/>
  <c r="A200" i="34"/>
  <c r="A47" i="34"/>
  <c r="A149" i="34"/>
  <c r="A96" i="32"/>
  <c r="A200" i="32"/>
  <c r="A47" i="32"/>
  <c r="A45" i="31"/>
  <c r="A200" i="31"/>
  <c r="A96" i="31"/>
  <c r="A149" i="31"/>
  <c r="A47" i="30"/>
  <c r="A200" i="30"/>
  <c r="A149" i="30"/>
  <c r="A96" i="30"/>
  <c r="A47" i="29"/>
  <c r="A149" i="29"/>
  <c r="A96" i="29"/>
  <c r="A200" i="29"/>
  <c r="A47" i="25"/>
  <c r="A98" i="24"/>
  <c r="A45" i="24"/>
  <c r="A149" i="24"/>
  <c r="A200" i="24"/>
  <c r="A200" i="23"/>
  <c r="B198" i="23"/>
  <c r="A147" i="23"/>
  <c r="B145" i="23"/>
  <c r="B94" i="23"/>
  <c r="A96" i="23"/>
  <c r="A47" i="23"/>
  <c r="B45" i="23"/>
  <c r="L200" i="29" l="1"/>
  <c r="K200" i="29"/>
  <c r="J200" i="29"/>
  <c r="I200" i="29"/>
  <c r="H200" i="29"/>
  <c r="G200" i="29"/>
  <c r="B200" i="29"/>
  <c r="N43" i="35"/>
  <c r="F43" i="35"/>
  <c r="D44" i="35"/>
  <c r="M43" i="35"/>
  <c r="E43" i="35"/>
  <c r="D43" i="35"/>
  <c r="K147" i="32"/>
  <c r="J147" i="32"/>
  <c r="I147" i="32"/>
  <c r="H147" i="32"/>
  <c r="L147" i="32"/>
  <c r="G147" i="32"/>
  <c r="B147" i="32"/>
  <c r="A149" i="32"/>
  <c r="F147" i="30"/>
  <c r="M147" i="30"/>
  <c r="E147" i="30"/>
  <c r="D147" i="30"/>
  <c r="D148" i="30"/>
  <c r="N147" i="30"/>
  <c r="F43" i="31"/>
  <c r="M43" i="31"/>
  <c r="E43" i="31"/>
  <c r="D43" i="31"/>
  <c r="D44" i="31"/>
  <c r="N43" i="31"/>
  <c r="F147" i="31"/>
  <c r="M147" i="31"/>
  <c r="E147" i="31"/>
  <c r="D147" i="31"/>
  <c r="D148" i="31"/>
  <c r="N147" i="31"/>
  <c r="M145" i="32"/>
  <c r="E145" i="32"/>
  <c r="D145" i="32"/>
  <c r="D146" i="32"/>
  <c r="N145" i="32"/>
  <c r="F145" i="32"/>
  <c r="K200" i="30"/>
  <c r="J200" i="30"/>
  <c r="I200" i="30"/>
  <c r="H200" i="30"/>
  <c r="L200" i="30"/>
  <c r="G200" i="30"/>
  <c r="B200" i="30"/>
  <c r="N198" i="24"/>
  <c r="F198" i="24"/>
  <c r="M198" i="24"/>
  <c r="E198" i="24"/>
  <c r="D198" i="24"/>
  <c r="D199" i="24"/>
  <c r="N145" i="35"/>
  <c r="F145" i="35"/>
  <c r="M145" i="35"/>
  <c r="D145" i="35"/>
  <c r="D146" i="35"/>
  <c r="E145" i="35"/>
  <c r="L47" i="30"/>
  <c r="K47" i="30"/>
  <c r="J47" i="30"/>
  <c r="I47" i="30"/>
  <c r="H47" i="30"/>
  <c r="G47" i="30"/>
  <c r="B47" i="30"/>
  <c r="L149" i="31"/>
  <c r="K149" i="31"/>
  <c r="J149" i="31"/>
  <c r="I149" i="31"/>
  <c r="H149" i="31"/>
  <c r="G149" i="31"/>
  <c r="B149" i="31"/>
  <c r="L147" i="35"/>
  <c r="K147" i="35"/>
  <c r="J147" i="35"/>
  <c r="I147" i="35"/>
  <c r="H147" i="35"/>
  <c r="G147" i="35"/>
  <c r="B147" i="35"/>
  <c r="D46" i="34"/>
  <c r="E45" i="34"/>
  <c r="D45" i="34"/>
  <c r="N45" i="34"/>
  <c r="M45" i="34"/>
  <c r="F45" i="34"/>
  <c r="D94" i="31"/>
  <c r="D95" i="31"/>
  <c r="N94" i="31"/>
  <c r="F94" i="31"/>
  <c r="M94" i="31"/>
  <c r="E94" i="31"/>
  <c r="F196" i="35"/>
  <c r="D197" i="35"/>
  <c r="E196" i="35"/>
  <c r="M196" i="35"/>
  <c r="D196" i="35"/>
  <c r="N196" i="35"/>
  <c r="N198" i="34"/>
  <c r="F198" i="34"/>
  <c r="M198" i="34"/>
  <c r="E198" i="34"/>
  <c r="D198" i="34"/>
  <c r="D199" i="34"/>
  <c r="F147" i="29"/>
  <c r="E147" i="29"/>
  <c r="D147" i="29"/>
  <c r="D148" i="29"/>
  <c r="N147" i="29"/>
  <c r="M147" i="29"/>
  <c r="N147" i="34"/>
  <c r="F147" i="34"/>
  <c r="M147" i="34"/>
  <c r="E147" i="34"/>
  <c r="D147" i="34"/>
  <c r="D148" i="34"/>
  <c r="K47" i="32"/>
  <c r="J47" i="32"/>
  <c r="I47" i="32"/>
  <c r="H47" i="32"/>
  <c r="L47" i="32"/>
  <c r="G47" i="32"/>
  <c r="B47" i="32"/>
  <c r="D198" i="32"/>
  <c r="M198" i="32"/>
  <c r="E198" i="32"/>
  <c r="D199" i="32"/>
  <c r="N198" i="32"/>
  <c r="F198" i="32"/>
  <c r="L96" i="23"/>
  <c r="K96" i="23"/>
  <c r="J96" i="23"/>
  <c r="I96" i="23"/>
  <c r="H96" i="23"/>
  <c r="G96" i="23"/>
  <c r="L149" i="29"/>
  <c r="K149" i="29"/>
  <c r="J149" i="29"/>
  <c r="I149" i="29"/>
  <c r="G149" i="29"/>
  <c r="H149" i="29"/>
  <c r="B149" i="29"/>
  <c r="L47" i="29"/>
  <c r="K47" i="29"/>
  <c r="J47" i="29"/>
  <c r="I47" i="29"/>
  <c r="H47" i="29"/>
  <c r="G47" i="29"/>
  <c r="B47" i="29"/>
  <c r="L98" i="35"/>
  <c r="K98" i="35"/>
  <c r="J98" i="35"/>
  <c r="I98" i="35"/>
  <c r="H98" i="35"/>
  <c r="G98" i="35"/>
  <c r="B98" i="35"/>
  <c r="D46" i="30"/>
  <c r="N45" i="30"/>
  <c r="F45" i="30"/>
  <c r="M45" i="30"/>
  <c r="E45" i="30"/>
  <c r="D45" i="30"/>
  <c r="D199" i="31"/>
  <c r="N198" i="31"/>
  <c r="F198" i="31"/>
  <c r="M198" i="31"/>
  <c r="E198" i="31"/>
  <c r="D198" i="31"/>
  <c r="E43" i="24"/>
  <c r="D43" i="24"/>
  <c r="D44" i="24"/>
  <c r="N43" i="24"/>
  <c r="F43" i="24"/>
  <c r="M43" i="24"/>
  <c r="N96" i="35"/>
  <c r="F96" i="35"/>
  <c r="M96" i="35"/>
  <c r="D96" i="35"/>
  <c r="D97" i="35"/>
  <c r="E96" i="35"/>
  <c r="D95" i="32"/>
  <c r="N94" i="32"/>
  <c r="F94" i="32"/>
  <c r="M94" i="32"/>
  <c r="E94" i="32"/>
  <c r="D94" i="32"/>
  <c r="L200" i="23"/>
  <c r="K200" i="23"/>
  <c r="J200" i="23"/>
  <c r="I200" i="23"/>
  <c r="H200" i="23"/>
  <c r="G200" i="23"/>
  <c r="K200" i="24"/>
  <c r="J200" i="24"/>
  <c r="I200" i="24"/>
  <c r="L200" i="24"/>
  <c r="H200" i="24"/>
  <c r="G200" i="24"/>
  <c r="B200" i="24"/>
  <c r="L200" i="34"/>
  <c r="K200" i="34"/>
  <c r="J200" i="34"/>
  <c r="G200" i="34"/>
  <c r="I200" i="34"/>
  <c r="H200" i="34"/>
  <c r="B200" i="34"/>
  <c r="L96" i="31"/>
  <c r="K96" i="31"/>
  <c r="J96" i="31"/>
  <c r="I96" i="31"/>
  <c r="H96" i="31"/>
  <c r="G96" i="31"/>
  <c r="B96" i="31"/>
  <c r="L96" i="30"/>
  <c r="K96" i="30"/>
  <c r="J96" i="30"/>
  <c r="I96" i="30"/>
  <c r="H96" i="30"/>
  <c r="G96" i="30"/>
  <c r="B96" i="30"/>
  <c r="L149" i="34"/>
  <c r="K149" i="34"/>
  <c r="J149" i="34"/>
  <c r="I149" i="34"/>
  <c r="H149" i="34"/>
  <c r="G149" i="34"/>
  <c r="B149" i="34"/>
  <c r="L45" i="35"/>
  <c r="K45" i="35"/>
  <c r="J45" i="35"/>
  <c r="I45" i="35"/>
  <c r="H45" i="35"/>
  <c r="G45" i="35"/>
  <c r="B45" i="35"/>
  <c r="N96" i="24"/>
  <c r="M96" i="24"/>
  <c r="D96" i="24"/>
  <c r="F96" i="24"/>
  <c r="E96" i="24"/>
  <c r="D97" i="24"/>
  <c r="F94" i="30"/>
  <c r="M94" i="30"/>
  <c r="E94" i="30"/>
  <c r="D94" i="30"/>
  <c r="D95" i="30"/>
  <c r="N94" i="30"/>
  <c r="L96" i="34"/>
  <c r="K96" i="34"/>
  <c r="G96" i="34"/>
  <c r="J96" i="34"/>
  <c r="I96" i="34"/>
  <c r="H96" i="34"/>
  <c r="B96" i="34"/>
  <c r="A98" i="34"/>
  <c r="D148" i="24"/>
  <c r="F147" i="24"/>
  <c r="M147" i="24"/>
  <c r="E147" i="24"/>
  <c r="D147" i="24"/>
  <c r="N147" i="24"/>
  <c r="D198" i="30"/>
  <c r="N198" i="30"/>
  <c r="F198" i="30"/>
  <c r="M198" i="30"/>
  <c r="E198" i="30"/>
  <c r="D199" i="30"/>
  <c r="L47" i="23"/>
  <c r="K47" i="23"/>
  <c r="J47" i="23"/>
  <c r="I47" i="23"/>
  <c r="H47" i="23"/>
  <c r="G47" i="23"/>
  <c r="L96" i="29"/>
  <c r="K96" i="29"/>
  <c r="J96" i="29"/>
  <c r="I96" i="29"/>
  <c r="H96" i="29"/>
  <c r="G96" i="29"/>
  <c r="B96" i="29"/>
  <c r="J200" i="32"/>
  <c r="I200" i="32"/>
  <c r="K200" i="32"/>
  <c r="H200" i="32"/>
  <c r="G200" i="32"/>
  <c r="L200" i="32"/>
  <c r="B200" i="32"/>
  <c r="K149" i="24"/>
  <c r="J149" i="24"/>
  <c r="I149" i="24"/>
  <c r="L149" i="24"/>
  <c r="H149" i="24"/>
  <c r="G149" i="24"/>
  <c r="B149" i="24"/>
  <c r="K45" i="24"/>
  <c r="J45" i="24"/>
  <c r="I45" i="24"/>
  <c r="H45" i="24"/>
  <c r="G45" i="24"/>
  <c r="L45" i="24"/>
  <c r="B45" i="24"/>
  <c r="K96" i="32"/>
  <c r="J96" i="32"/>
  <c r="I96" i="32"/>
  <c r="H96" i="32"/>
  <c r="L96" i="32"/>
  <c r="G96" i="32"/>
  <c r="B96" i="32"/>
  <c r="L147" i="23"/>
  <c r="K147" i="23"/>
  <c r="J147" i="23"/>
  <c r="I147" i="23"/>
  <c r="H147" i="23"/>
  <c r="G147" i="23"/>
  <c r="K98" i="24"/>
  <c r="J98" i="24"/>
  <c r="I98" i="24"/>
  <c r="H98" i="24"/>
  <c r="L98" i="24"/>
  <c r="G98" i="24"/>
  <c r="B98" i="24"/>
  <c r="L200" i="31"/>
  <c r="K200" i="31"/>
  <c r="J200" i="31"/>
  <c r="I200" i="31"/>
  <c r="H200" i="31"/>
  <c r="G200" i="31"/>
  <c r="B200" i="31"/>
  <c r="L149" i="30"/>
  <c r="K149" i="30"/>
  <c r="J149" i="30"/>
  <c r="I149" i="30"/>
  <c r="H149" i="30"/>
  <c r="G149" i="30"/>
  <c r="B149" i="30"/>
  <c r="L45" i="31"/>
  <c r="K45" i="31"/>
  <c r="J45" i="31"/>
  <c r="I45" i="31"/>
  <c r="H45" i="31"/>
  <c r="G45" i="31"/>
  <c r="B45" i="31"/>
  <c r="I47" i="34"/>
  <c r="H47" i="34"/>
  <c r="G47" i="34"/>
  <c r="L47" i="34"/>
  <c r="B47" i="34"/>
  <c r="K47" i="34"/>
  <c r="J47" i="34"/>
  <c r="L198" i="35"/>
  <c r="K198" i="35"/>
  <c r="J198" i="35"/>
  <c r="I198" i="35"/>
  <c r="H198" i="35"/>
  <c r="G198" i="35"/>
  <c r="B198" i="35"/>
  <c r="F94" i="29"/>
  <c r="M94" i="29"/>
  <c r="E94" i="29"/>
  <c r="D95" i="29"/>
  <c r="D94" i="29"/>
  <c r="N94" i="29"/>
  <c r="D46" i="32"/>
  <c r="M45" i="32"/>
  <c r="D45" i="32"/>
  <c r="E45" i="32"/>
  <c r="N45" i="32"/>
  <c r="F45" i="32"/>
  <c r="M94" i="34"/>
  <c r="E94" i="34"/>
  <c r="D94" i="34"/>
  <c r="D95" i="34"/>
  <c r="N94" i="34"/>
  <c r="F94" i="34"/>
  <c r="E45" i="29"/>
  <c r="M45" i="29"/>
  <c r="D45" i="29"/>
  <c r="N45" i="29"/>
  <c r="F45" i="29"/>
  <c r="D46" i="29"/>
  <c r="E198" i="29"/>
  <c r="D198" i="29"/>
  <c r="D199" i="29"/>
  <c r="N198" i="29"/>
  <c r="F198" i="29"/>
  <c r="M198" i="29"/>
  <c r="D146" i="23"/>
  <c r="N145" i="23"/>
  <c r="F145" i="23"/>
  <c r="M145" i="23"/>
  <c r="E145" i="23"/>
  <c r="D145" i="23"/>
  <c r="D199" i="23"/>
  <c r="N198" i="23"/>
  <c r="F198" i="23"/>
  <c r="M198" i="23"/>
  <c r="E198" i="23"/>
  <c r="D198" i="23"/>
  <c r="D95" i="23"/>
  <c r="D94" i="23"/>
  <c r="N94" i="23"/>
  <c r="F94" i="23"/>
  <c r="M94" i="23"/>
  <c r="E94" i="23"/>
  <c r="D46" i="23"/>
  <c r="N45" i="23"/>
  <c r="F45" i="23"/>
  <c r="M45" i="23"/>
  <c r="E45" i="23"/>
  <c r="D45" i="23"/>
  <c r="A149" i="35"/>
  <c r="A47" i="35"/>
  <c r="A200" i="35"/>
  <c r="A100" i="35"/>
  <c r="A202" i="34"/>
  <c r="A151" i="34"/>
  <c r="A202" i="32"/>
  <c r="A98" i="32"/>
  <c r="A47" i="31"/>
  <c r="A98" i="31"/>
  <c r="A202" i="31"/>
  <c r="A151" i="31"/>
  <c r="A98" i="30"/>
  <c r="A151" i="30"/>
  <c r="A202" i="30"/>
  <c r="A202" i="29"/>
  <c r="A98" i="29"/>
  <c r="A151" i="29"/>
  <c r="A151" i="24"/>
  <c r="A202" i="24"/>
  <c r="A47" i="24"/>
  <c r="A100" i="24"/>
  <c r="B200" i="23"/>
  <c r="A202" i="23"/>
  <c r="B147" i="23"/>
  <c r="A149" i="23"/>
  <c r="B96" i="23"/>
  <c r="A98" i="23"/>
  <c r="B47" i="23"/>
  <c r="K202" i="30" l="1"/>
  <c r="J202" i="30"/>
  <c r="I202" i="30"/>
  <c r="H202" i="30"/>
  <c r="L202" i="30"/>
  <c r="G202" i="30"/>
  <c r="B202" i="30"/>
  <c r="L100" i="35"/>
  <c r="K100" i="35"/>
  <c r="J100" i="35"/>
  <c r="I100" i="35"/>
  <c r="H100" i="35"/>
  <c r="G100" i="35"/>
  <c r="B100" i="35"/>
  <c r="D46" i="31"/>
  <c r="N45" i="31"/>
  <c r="F45" i="31"/>
  <c r="M45" i="31"/>
  <c r="E45" i="31"/>
  <c r="D45" i="31"/>
  <c r="N149" i="24"/>
  <c r="F149" i="24"/>
  <c r="M149" i="24"/>
  <c r="E149" i="24"/>
  <c r="D149" i="24"/>
  <c r="D150" i="24"/>
  <c r="L98" i="29"/>
  <c r="K98" i="29"/>
  <c r="J98" i="29"/>
  <c r="I98" i="29"/>
  <c r="H98" i="29"/>
  <c r="G98" i="29"/>
  <c r="B98" i="29"/>
  <c r="L202" i="31"/>
  <c r="K202" i="31"/>
  <c r="J202" i="31"/>
  <c r="I202" i="31"/>
  <c r="H202" i="31"/>
  <c r="G202" i="31"/>
  <c r="B202" i="31"/>
  <c r="L151" i="34"/>
  <c r="K151" i="34"/>
  <c r="J151" i="34"/>
  <c r="G151" i="34"/>
  <c r="I151" i="34"/>
  <c r="H151" i="34"/>
  <c r="B151" i="34"/>
  <c r="F198" i="35"/>
  <c r="N198" i="35"/>
  <c r="M198" i="35"/>
  <c r="D198" i="35"/>
  <c r="D199" i="35"/>
  <c r="E198" i="35"/>
  <c r="N96" i="32"/>
  <c r="F96" i="32"/>
  <c r="M96" i="32"/>
  <c r="E96" i="32"/>
  <c r="D96" i="32"/>
  <c r="D97" i="32"/>
  <c r="D97" i="34"/>
  <c r="N96" i="34"/>
  <c r="F96" i="34"/>
  <c r="M96" i="34"/>
  <c r="E96" i="34"/>
  <c r="D96" i="34"/>
  <c r="D201" i="24"/>
  <c r="N200" i="24"/>
  <c r="F200" i="24"/>
  <c r="M200" i="24"/>
  <c r="E200" i="24"/>
  <c r="D200" i="24"/>
  <c r="D149" i="31"/>
  <c r="D150" i="31"/>
  <c r="N149" i="31"/>
  <c r="F149" i="31"/>
  <c r="M149" i="31"/>
  <c r="E149" i="31"/>
  <c r="L98" i="23"/>
  <c r="K98" i="23"/>
  <c r="J98" i="23"/>
  <c r="I98" i="23"/>
  <c r="H98" i="23"/>
  <c r="G98" i="23"/>
  <c r="K100" i="24"/>
  <c r="J100" i="24"/>
  <c r="I100" i="24"/>
  <c r="H100" i="24"/>
  <c r="G100" i="24"/>
  <c r="L100" i="24"/>
  <c r="B100" i="24"/>
  <c r="L202" i="29"/>
  <c r="K202" i="29"/>
  <c r="J202" i="29"/>
  <c r="I202" i="29"/>
  <c r="H202" i="29"/>
  <c r="G202" i="29"/>
  <c r="B202" i="29"/>
  <c r="L98" i="31"/>
  <c r="K98" i="31"/>
  <c r="J98" i="31"/>
  <c r="I98" i="31"/>
  <c r="H98" i="31"/>
  <c r="G98" i="31"/>
  <c r="B98" i="31"/>
  <c r="L202" i="34"/>
  <c r="K202" i="34"/>
  <c r="G202" i="34"/>
  <c r="J202" i="34"/>
  <c r="I202" i="34"/>
  <c r="H202" i="34"/>
  <c r="B202" i="34"/>
  <c r="E45" i="24"/>
  <c r="D45" i="24"/>
  <c r="D46" i="24"/>
  <c r="N45" i="24"/>
  <c r="F45" i="24"/>
  <c r="M45" i="24"/>
  <c r="M45" i="35"/>
  <c r="E45" i="35"/>
  <c r="D45" i="35"/>
  <c r="D46" i="35"/>
  <c r="N45" i="35"/>
  <c r="F45" i="35"/>
  <c r="F98" i="35"/>
  <c r="D99" i="35"/>
  <c r="E98" i="35"/>
  <c r="M98" i="35"/>
  <c r="D98" i="35"/>
  <c r="N98" i="35"/>
  <c r="M47" i="30"/>
  <c r="E47" i="30"/>
  <c r="N47" i="30"/>
  <c r="D47" i="30"/>
  <c r="D48" i="30"/>
  <c r="F47" i="30"/>
  <c r="N149" i="34"/>
  <c r="F149" i="34"/>
  <c r="M149" i="34"/>
  <c r="E149" i="34"/>
  <c r="D149" i="34"/>
  <c r="D150" i="34"/>
  <c r="E47" i="29"/>
  <c r="M47" i="29"/>
  <c r="D47" i="29"/>
  <c r="N47" i="29"/>
  <c r="F47" i="29"/>
  <c r="D48" i="29"/>
  <c r="N200" i="30"/>
  <c r="F200" i="30"/>
  <c r="M200" i="30"/>
  <c r="E200" i="30"/>
  <c r="D201" i="30"/>
  <c r="D200" i="30"/>
  <c r="L151" i="30"/>
  <c r="K151" i="30"/>
  <c r="J151" i="30"/>
  <c r="I151" i="30"/>
  <c r="H151" i="30"/>
  <c r="G151" i="30"/>
  <c r="B151" i="30"/>
  <c r="L200" i="35"/>
  <c r="K200" i="35"/>
  <c r="J200" i="35"/>
  <c r="I200" i="35"/>
  <c r="H200" i="35"/>
  <c r="G200" i="35"/>
  <c r="B200" i="35"/>
  <c r="M47" i="34"/>
  <c r="D48" i="34"/>
  <c r="E47" i="34"/>
  <c r="D47" i="34"/>
  <c r="F47" i="34"/>
  <c r="N47" i="34"/>
  <c r="E149" i="30"/>
  <c r="D149" i="30"/>
  <c r="D150" i="30"/>
  <c r="N149" i="30"/>
  <c r="F149" i="30"/>
  <c r="M149" i="30"/>
  <c r="D201" i="32"/>
  <c r="N200" i="32"/>
  <c r="F200" i="32"/>
  <c r="M200" i="32"/>
  <c r="E200" i="32"/>
  <c r="D200" i="32"/>
  <c r="E96" i="30"/>
  <c r="D96" i="30"/>
  <c r="D97" i="30"/>
  <c r="N96" i="30"/>
  <c r="F96" i="30"/>
  <c r="M96" i="30"/>
  <c r="N149" i="29"/>
  <c r="F149" i="29"/>
  <c r="M149" i="29"/>
  <c r="E149" i="29"/>
  <c r="D149" i="29"/>
  <c r="D150" i="29"/>
  <c r="K149" i="32"/>
  <c r="J149" i="32"/>
  <c r="I149" i="32"/>
  <c r="H149" i="32"/>
  <c r="L149" i="32"/>
  <c r="G149" i="32"/>
  <c r="B149" i="32"/>
  <c r="A151" i="32"/>
  <c r="J47" i="24"/>
  <c r="I47" i="24"/>
  <c r="K47" i="24"/>
  <c r="H47" i="24"/>
  <c r="L47" i="24"/>
  <c r="G47" i="24"/>
  <c r="B47" i="24"/>
  <c r="L149" i="23"/>
  <c r="K149" i="23"/>
  <c r="J149" i="23"/>
  <c r="I149" i="23"/>
  <c r="H149" i="23"/>
  <c r="G149" i="23"/>
  <c r="K98" i="32"/>
  <c r="J98" i="32"/>
  <c r="I98" i="32"/>
  <c r="H98" i="32"/>
  <c r="L98" i="32"/>
  <c r="G98" i="32"/>
  <c r="B98" i="32"/>
  <c r="D200" i="31"/>
  <c r="D201" i="31"/>
  <c r="F200" i="31"/>
  <c r="M200" i="31"/>
  <c r="E200" i="31"/>
  <c r="N200" i="31"/>
  <c r="N96" i="29"/>
  <c r="F96" i="29"/>
  <c r="M96" i="29"/>
  <c r="E96" i="29"/>
  <c r="D97" i="29"/>
  <c r="D96" i="29"/>
  <c r="D96" i="31"/>
  <c r="D97" i="31"/>
  <c r="N96" i="31"/>
  <c r="F96" i="31"/>
  <c r="M96" i="31"/>
  <c r="E96" i="31"/>
  <c r="N47" i="32"/>
  <c r="F47" i="32"/>
  <c r="E47" i="32"/>
  <c r="M47" i="32"/>
  <c r="D47" i="32"/>
  <c r="D48" i="32"/>
  <c r="D148" i="32"/>
  <c r="N147" i="32"/>
  <c r="F147" i="32"/>
  <c r="M147" i="32"/>
  <c r="E147" i="32"/>
  <c r="D147" i="32"/>
  <c r="L47" i="31"/>
  <c r="K47" i="31"/>
  <c r="J47" i="31"/>
  <c r="I47" i="31"/>
  <c r="H47" i="31"/>
  <c r="G47" i="31"/>
  <c r="B47" i="31"/>
  <c r="K202" i="24"/>
  <c r="J202" i="24"/>
  <c r="I202" i="24"/>
  <c r="L202" i="24"/>
  <c r="H202" i="24"/>
  <c r="G202" i="24"/>
  <c r="B202" i="24"/>
  <c r="K151" i="24"/>
  <c r="J151" i="24"/>
  <c r="I151" i="24"/>
  <c r="H151" i="24"/>
  <c r="L151" i="24"/>
  <c r="G151" i="24"/>
  <c r="B151" i="24"/>
  <c r="L98" i="30"/>
  <c r="K98" i="30"/>
  <c r="J98" i="30"/>
  <c r="I98" i="30"/>
  <c r="H98" i="30"/>
  <c r="G98" i="30"/>
  <c r="B98" i="30"/>
  <c r="L47" i="35"/>
  <c r="K47" i="35"/>
  <c r="J47" i="35"/>
  <c r="I47" i="35"/>
  <c r="H47" i="35"/>
  <c r="G47" i="35"/>
  <c r="B47" i="35"/>
  <c r="L202" i="23"/>
  <c r="K202" i="23"/>
  <c r="J202" i="23"/>
  <c r="I202" i="23"/>
  <c r="H202" i="23"/>
  <c r="G202" i="23"/>
  <c r="L151" i="29"/>
  <c r="K151" i="29"/>
  <c r="G151" i="29"/>
  <c r="J151" i="29"/>
  <c r="I151" i="29"/>
  <c r="H151" i="29"/>
  <c r="B151" i="29"/>
  <c r="L151" i="31"/>
  <c r="K151" i="31"/>
  <c r="J151" i="31"/>
  <c r="I151" i="31"/>
  <c r="H151" i="31"/>
  <c r="G151" i="31"/>
  <c r="B151" i="31"/>
  <c r="J202" i="32"/>
  <c r="I202" i="32"/>
  <c r="L202" i="32"/>
  <c r="K202" i="32"/>
  <c r="H202" i="32"/>
  <c r="G202" i="32"/>
  <c r="B202" i="32"/>
  <c r="L149" i="35"/>
  <c r="K149" i="35"/>
  <c r="J149" i="35"/>
  <c r="I149" i="35"/>
  <c r="H149" i="35"/>
  <c r="G149" i="35"/>
  <c r="B149" i="35"/>
  <c r="N98" i="24"/>
  <c r="F98" i="24"/>
  <c r="M98" i="24"/>
  <c r="E98" i="24"/>
  <c r="D98" i="24"/>
  <c r="D99" i="24"/>
  <c r="L98" i="34"/>
  <c r="G98" i="34"/>
  <c r="K98" i="34"/>
  <c r="J98" i="34"/>
  <c r="I98" i="34"/>
  <c r="H98" i="34"/>
  <c r="B98" i="34"/>
  <c r="A100" i="34"/>
  <c r="M200" i="34"/>
  <c r="E200" i="34"/>
  <c r="D200" i="34"/>
  <c r="D201" i="34"/>
  <c r="N200" i="34"/>
  <c r="F200" i="34"/>
  <c r="F147" i="35"/>
  <c r="D148" i="35"/>
  <c r="E147" i="35"/>
  <c r="M147" i="35"/>
  <c r="D147" i="35"/>
  <c r="N147" i="35"/>
  <c r="N200" i="29"/>
  <c r="F200" i="29"/>
  <c r="M200" i="29"/>
  <c r="E200" i="29"/>
  <c r="D200" i="29"/>
  <c r="D201" i="29"/>
  <c r="D97" i="23"/>
  <c r="N96" i="23"/>
  <c r="D96" i="23"/>
  <c r="M96" i="23"/>
  <c r="E96" i="23"/>
  <c r="F96" i="23"/>
  <c r="D201" i="23"/>
  <c r="N200" i="23"/>
  <c r="F200" i="23"/>
  <c r="M200" i="23"/>
  <c r="E200" i="23"/>
  <c r="D200" i="23"/>
  <c r="D48" i="23"/>
  <c r="N47" i="23"/>
  <c r="F47" i="23"/>
  <c r="M47" i="23"/>
  <c r="E47" i="23"/>
  <c r="D47" i="23"/>
  <c r="D148" i="23"/>
  <c r="N147" i="23"/>
  <c r="F147" i="23"/>
  <c r="M147" i="23"/>
  <c r="E147" i="23"/>
  <c r="D147" i="23"/>
  <c r="A202" i="35"/>
  <c r="A151" i="35"/>
  <c r="A153" i="34"/>
  <c r="A204" i="34"/>
  <c r="A204" i="32"/>
  <c r="A100" i="32"/>
  <c r="A204" i="31"/>
  <c r="A100" i="31"/>
  <c r="A153" i="31"/>
  <c r="A153" i="30"/>
  <c r="A204" i="30"/>
  <c r="A100" i="30"/>
  <c r="A100" i="29"/>
  <c r="A153" i="29"/>
  <c r="A204" i="29"/>
  <c r="A153" i="24"/>
  <c r="A204" i="24"/>
  <c r="A204" i="23"/>
  <c r="B202" i="23"/>
  <c r="A151" i="23"/>
  <c r="B149" i="23"/>
  <c r="A100" i="23"/>
  <c r="B98" i="23"/>
  <c r="L100" i="23" l="1"/>
  <c r="K100" i="23"/>
  <c r="J100" i="23"/>
  <c r="I100" i="23"/>
  <c r="H100" i="23"/>
  <c r="G100" i="23"/>
  <c r="F149" i="35"/>
  <c r="N149" i="35"/>
  <c r="D150" i="35"/>
  <c r="E149" i="35"/>
  <c r="M149" i="35"/>
  <c r="D149" i="35"/>
  <c r="N151" i="24"/>
  <c r="F151" i="24"/>
  <c r="M151" i="24"/>
  <c r="E151" i="24"/>
  <c r="D151" i="24"/>
  <c r="D152" i="24"/>
  <c r="D150" i="32"/>
  <c r="N149" i="32"/>
  <c r="F149" i="32"/>
  <c r="M149" i="32"/>
  <c r="E149" i="32"/>
  <c r="D149" i="32"/>
  <c r="N100" i="24"/>
  <c r="F100" i="24"/>
  <c r="M100" i="24"/>
  <c r="E100" i="24"/>
  <c r="D100" i="24"/>
  <c r="D101" i="24"/>
  <c r="L153" i="31"/>
  <c r="K153" i="31"/>
  <c r="J153" i="31"/>
  <c r="I153" i="31"/>
  <c r="H153" i="31"/>
  <c r="G153" i="31"/>
  <c r="B153" i="31"/>
  <c r="F202" i="32"/>
  <c r="M202" i="32"/>
  <c r="E202" i="32"/>
  <c r="D202" i="32"/>
  <c r="D203" i="32"/>
  <c r="N202" i="32"/>
  <c r="N202" i="24"/>
  <c r="F202" i="24"/>
  <c r="M202" i="24"/>
  <c r="E202" i="24"/>
  <c r="D202" i="24"/>
  <c r="D203" i="24"/>
  <c r="E200" i="35"/>
  <c r="M200" i="35"/>
  <c r="D200" i="35"/>
  <c r="N200" i="35"/>
  <c r="F200" i="35"/>
  <c r="D201" i="35"/>
  <c r="M151" i="34"/>
  <c r="E151" i="34"/>
  <c r="D151" i="34"/>
  <c r="D152" i="34"/>
  <c r="N151" i="34"/>
  <c r="F151" i="34"/>
  <c r="L204" i="34"/>
  <c r="K204" i="34"/>
  <c r="J204" i="34"/>
  <c r="I204" i="34"/>
  <c r="G204" i="34"/>
  <c r="H204" i="34"/>
  <c r="B204" i="34"/>
  <c r="L204" i="29"/>
  <c r="K204" i="29"/>
  <c r="J204" i="29"/>
  <c r="I204" i="29"/>
  <c r="H204" i="29"/>
  <c r="G204" i="29"/>
  <c r="B204" i="29"/>
  <c r="L153" i="29"/>
  <c r="K153" i="29"/>
  <c r="J153" i="29"/>
  <c r="I153" i="29"/>
  <c r="G153" i="29"/>
  <c r="H153" i="29"/>
  <c r="B153" i="29"/>
  <c r="L151" i="35"/>
  <c r="K151" i="35"/>
  <c r="J151" i="35"/>
  <c r="I151" i="35"/>
  <c r="H151" i="35"/>
  <c r="G151" i="35"/>
  <c r="B151" i="35"/>
  <c r="D151" i="31"/>
  <c r="D152" i="31"/>
  <c r="N151" i="31"/>
  <c r="F151" i="31"/>
  <c r="M151" i="31"/>
  <c r="E151" i="31"/>
  <c r="D47" i="31"/>
  <c r="D48" i="31"/>
  <c r="N47" i="31"/>
  <c r="F47" i="31"/>
  <c r="M47" i="31"/>
  <c r="E47" i="31"/>
  <c r="N151" i="30"/>
  <c r="F151" i="30"/>
  <c r="M151" i="30"/>
  <c r="E151" i="30"/>
  <c r="D151" i="30"/>
  <c r="D152" i="30"/>
  <c r="D203" i="31"/>
  <c r="N202" i="31"/>
  <c r="F202" i="31"/>
  <c r="M202" i="31"/>
  <c r="E202" i="31"/>
  <c r="D202" i="31"/>
  <c r="K153" i="24"/>
  <c r="J153" i="24"/>
  <c r="I153" i="24"/>
  <c r="L153" i="24"/>
  <c r="H153" i="24"/>
  <c r="G153" i="24"/>
  <c r="B153" i="24"/>
  <c r="L151" i="23"/>
  <c r="K151" i="23"/>
  <c r="J151" i="23"/>
  <c r="I151" i="23"/>
  <c r="H151" i="23"/>
  <c r="G151" i="23"/>
  <c r="L100" i="31"/>
  <c r="K100" i="31"/>
  <c r="J100" i="31"/>
  <c r="I100" i="31"/>
  <c r="H100" i="31"/>
  <c r="G100" i="31"/>
  <c r="B100" i="31"/>
  <c r="L204" i="31"/>
  <c r="K204" i="31"/>
  <c r="J204" i="31"/>
  <c r="I204" i="31"/>
  <c r="H204" i="31"/>
  <c r="G204" i="31"/>
  <c r="B204" i="31"/>
  <c r="E151" i="29"/>
  <c r="D151" i="29"/>
  <c r="D152" i="29"/>
  <c r="N151" i="29"/>
  <c r="F151" i="29"/>
  <c r="M151" i="29"/>
  <c r="M98" i="32"/>
  <c r="E98" i="32"/>
  <c r="D98" i="32"/>
  <c r="D99" i="32"/>
  <c r="N98" i="32"/>
  <c r="F98" i="32"/>
  <c r="D203" i="34"/>
  <c r="N202" i="34"/>
  <c r="F202" i="34"/>
  <c r="M202" i="34"/>
  <c r="E202" i="34"/>
  <c r="D202" i="34"/>
  <c r="E98" i="29"/>
  <c r="D99" i="29"/>
  <c r="D98" i="29"/>
  <c r="N98" i="29"/>
  <c r="F98" i="29"/>
  <c r="M98" i="29"/>
  <c r="L153" i="30"/>
  <c r="K153" i="30"/>
  <c r="J153" i="30"/>
  <c r="I153" i="30"/>
  <c r="H153" i="30"/>
  <c r="G153" i="30"/>
  <c r="B153" i="30"/>
  <c r="L100" i="29"/>
  <c r="K100" i="29"/>
  <c r="J100" i="29"/>
  <c r="I100" i="29"/>
  <c r="H100" i="29"/>
  <c r="G100" i="29"/>
  <c r="B100" i="29"/>
  <c r="L202" i="35"/>
  <c r="K202" i="35"/>
  <c r="J202" i="35"/>
  <c r="I202" i="35"/>
  <c r="H202" i="35"/>
  <c r="G202" i="35"/>
  <c r="B202" i="35"/>
  <c r="L204" i="23"/>
  <c r="K204" i="23"/>
  <c r="J204" i="23"/>
  <c r="I204" i="23"/>
  <c r="H204" i="23"/>
  <c r="G204" i="23"/>
  <c r="L100" i="30"/>
  <c r="K100" i="30"/>
  <c r="J100" i="30"/>
  <c r="I100" i="30"/>
  <c r="H100" i="30"/>
  <c r="G100" i="30"/>
  <c r="B100" i="30"/>
  <c r="K100" i="32"/>
  <c r="J100" i="32"/>
  <c r="I100" i="32"/>
  <c r="H100" i="32"/>
  <c r="L100" i="32"/>
  <c r="G100" i="32"/>
  <c r="B100" i="32"/>
  <c r="L100" i="34"/>
  <c r="K100" i="34"/>
  <c r="J100" i="34"/>
  <c r="I100" i="34"/>
  <c r="G100" i="34"/>
  <c r="H100" i="34"/>
  <c r="B100" i="34"/>
  <c r="D48" i="35"/>
  <c r="N47" i="35"/>
  <c r="F47" i="35"/>
  <c r="M47" i="35"/>
  <c r="E47" i="35"/>
  <c r="D47" i="35"/>
  <c r="E47" i="24"/>
  <c r="D47" i="24"/>
  <c r="D48" i="24"/>
  <c r="N47" i="24"/>
  <c r="F47" i="24"/>
  <c r="M47" i="24"/>
  <c r="D99" i="31"/>
  <c r="N98" i="31"/>
  <c r="F98" i="31"/>
  <c r="M98" i="31"/>
  <c r="E98" i="31"/>
  <c r="D98" i="31"/>
  <c r="F100" i="35"/>
  <c r="M100" i="35"/>
  <c r="N100" i="35"/>
  <c r="D101" i="35"/>
  <c r="E100" i="35"/>
  <c r="D100" i="35"/>
  <c r="L153" i="34"/>
  <c r="K153" i="34"/>
  <c r="J153" i="34"/>
  <c r="I153" i="34"/>
  <c r="G153" i="34"/>
  <c r="H153" i="34"/>
  <c r="B153" i="34"/>
  <c r="K204" i="24"/>
  <c r="J204" i="24"/>
  <c r="I204" i="24"/>
  <c r="H204" i="24"/>
  <c r="L204" i="24"/>
  <c r="G204" i="24"/>
  <c r="B204" i="24"/>
  <c r="K204" i="30"/>
  <c r="J204" i="30"/>
  <c r="I204" i="30"/>
  <c r="H204" i="30"/>
  <c r="L204" i="30"/>
  <c r="G204" i="30"/>
  <c r="B204" i="30"/>
  <c r="J204" i="32"/>
  <c r="I204" i="32"/>
  <c r="G204" i="32"/>
  <c r="L204" i="32"/>
  <c r="K204" i="32"/>
  <c r="H204" i="32"/>
  <c r="B204" i="32"/>
  <c r="N98" i="34"/>
  <c r="F98" i="34"/>
  <c r="M98" i="34"/>
  <c r="E98" i="34"/>
  <c r="D98" i="34"/>
  <c r="D99" i="34"/>
  <c r="N98" i="30"/>
  <c r="F98" i="30"/>
  <c r="M98" i="30"/>
  <c r="E98" i="30"/>
  <c r="D98" i="30"/>
  <c r="D99" i="30"/>
  <c r="K151" i="32"/>
  <c r="J151" i="32"/>
  <c r="I151" i="32"/>
  <c r="H151" i="32"/>
  <c r="L151" i="32"/>
  <c r="G151" i="32"/>
  <c r="B151" i="32"/>
  <c r="A153" i="32"/>
  <c r="N202" i="29"/>
  <c r="F202" i="29"/>
  <c r="M202" i="29"/>
  <c r="E202" i="29"/>
  <c r="D202" i="29"/>
  <c r="D203" i="29"/>
  <c r="M202" i="30"/>
  <c r="E202" i="30"/>
  <c r="D203" i="30"/>
  <c r="D202" i="30"/>
  <c r="N202" i="30"/>
  <c r="F202" i="30"/>
  <c r="D150" i="23"/>
  <c r="N149" i="23"/>
  <c r="F149" i="23"/>
  <c r="M149" i="23"/>
  <c r="E149" i="23"/>
  <c r="D149" i="23"/>
  <c r="D203" i="23"/>
  <c r="N202" i="23"/>
  <c r="F202" i="23"/>
  <c r="M202" i="23"/>
  <c r="E202" i="23"/>
  <c r="D202" i="23"/>
  <c r="D99" i="23"/>
  <c r="N98" i="23"/>
  <c r="F98" i="23"/>
  <c r="D98" i="23"/>
  <c r="M98" i="23"/>
  <c r="E98" i="23"/>
  <c r="A204" i="35"/>
  <c r="A153" i="35"/>
  <c r="A206" i="34"/>
  <c r="A206" i="32"/>
  <c r="A206" i="31"/>
  <c r="A206" i="30"/>
  <c r="A206" i="29"/>
  <c r="A206" i="24"/>
  <c r="B204" i="23"/>
  <c r="A206" i="23"/>
  <c r="B151" i="23"/>
  <c r="A153" i="23"/>
  <c r="B100" i="23"/>
  <c r="L206" i="23" l="1"/>
  <c r="K206" i="23"/>
  <c r="J206" i="23"/>
  <c r="I206" i="23"/>
  <c r="H206" i="23"/>
  <c r="G206" i="23"/>
  <c r="J206" i="32"/>
  <c r="I206" i="32"/>
  <c r="K206" i="32"/>
  <c r="H206" i="32"/>
  <c r="G206" i="32"/>
  <c r="L206" i="32"/>
  <c r="B206" i="32"/>
  <c r="D204" i="32"/>
  <c r="D205" i="32"/>
  <c r="N204" i="32"/>
  <c r="F204" i="32"/>
  <c r="M204" i="32"/>
  <c r="E204" i="32"/>
  <c r="N100" i="30"/>
  <c r="F100" i="30"/>
  <c r="M100" i="30"/>
  <c r="E100" i="30"/>
  <c r="D100" i="30"/>
  <c r="D101" i="30"/>
  <c r="N153" i="24"/>
  <c r="F153" i="24"/>
  <c r="M153" i="24"/>
  <c r="E153" i="24"/>
  <c r="D153" i="24"/>
  <c r="D154" i="24"/>
  <c r="N204" i="30"/>
  <c r="M204" i="30"/>
  <c r="E204" i="30"/>
  <c r="D205" i="30"/>
  <c r="D204" i="30"/>
  <c r="F204" i="30"/>
  <c r="N202" i="35"/>
  <c r="F202" i="35"/>
  <c r="M202" i="35"/>
  <c r="D202" i="35"/>
  <c r="D203" i="35"/>
  <c r="E202" i="35"/>
  <c r="E151" i="35"/>
  <c r="M151" i="35"/>
  <c r="D151" i="35"/>
  <c r="N151" i="35"/>
  <c r="F151" i="35"/>
  <c r="D152" i="35"/>
  <c r="L206" i="34"/>
  <c r="G206" i="34"/>
  <c r="K206" i="34"/>
  <c r="J206" i="34"/>
  <c r="I206" i="34"/>
  <c r="H206" i="34"/>
  <c r="B206" i="34"/>
  <c r="N204" i="24"/>
  <c r="F204" i="24"/>
  <c r="M204" i="24"/>
  <c r="E204" i="24"/>
  <c r="D204" i="24"/>
  <c r="D205" i="24"/>
  <c r="E100" i="29"/>
  <c r="D101" i="29"/>
  <c r="D100" i="29"/>
  <c r="N100" i="29"/>
  <c r="F100" i="29"/>
  <c r="M100" i="29"/>
  <c r="E153" i="29"/>
  <c r="D153" i="29"/>
  <c r="D154" i="29"/>
  <c r="N153" i="29"/>
  <c r="F153" i="29"/>
  <c r="M153" i="29"/>
  <c r="K206" i="24"/>
  <c r="J206" i="24"/>
  <c r="I206" i="24"/>
  <c r="L206" i="24"/>
  <c r="H206" i="24"/>
  <c r="G206" i="24"/>
  <c r="B206" i="24"/>
  <c r="D154" i="34"/>
  <c r="N153" i="34"/>
  <c r="F153" i="34"/>
  <c r="M153" i="34"/>
  <c r="E153" i="34"/>
  <c r="D153" i="34"/>
  <c r="N153" i="30"/>
  <c r="F153" i="30"/>
  <c r="M153" i="30"/>
  <c r="E153" i="30"/>
  <c r="D153" i="30"/>
  <c r="D154" i="30"/>
  <c r="F204" i="29"/>
  <c r="M204" i="29"/>
  <c r="E204" i="29"/>
  <c r="D204" i="29"/>
  <c r="D205" i="29"/>
  <c r="N204" i="29"/>
  <c r="L153" i="35"/>
  <c r="K153" i="35"/>
  <c r="J153" i="35"/>
  <c r="I153" i="35"/>
  <c r="H153" i="35"/>
  <c r="G153" i="35"/>
  <c r="B153" i="35"/>
  <c r="L206" i="29"/>
  <c r="K206" i="29"/>
  <c r="J206" i="29"/>
  <c r="I206" i="29"/>
  <c r="H206" i="29"/>
  <c r="G206" i="29"/>
  <c r="B206" i="29"/>
  <c r="L153" i="23"/>
  <c r="K153" i="23"/>
  <c r="J153" i="23"/>
  <c r="I153" i="23"/>
  <c r="H153" i="23"/>
  <c r="G153" i="23"/>
  <c r="K206" i="30"/>
  <c r="J206" i="30"/>
  <c r="I206" i="30"/>
  <c r="H206" i="30"/>
  <c r="L206" i="30"/>
  <c r="G206" i="30"/>
  <c r="B206" i="30"/>
  <c r="K153" i="32"/>
  <c r="J153" i="32"/>
  <c r="I153" i="32"/>
  <c r="H153" i="32"/>
  <c r="G153" i="32"/>
  <c r="L153" i="32"/>
  <c r="B153" i="32"/>
  <c r="N100" i="34"/>
  <c r="F100" i="34"/>
  <c r="M100" i="34"/>
  <c r="E100" i="34"/>
  <c r="D100" i="34"/>
  <c r="D101" i="34"/>
  <c r="F204" i="31"/>
  <c r="M204" i="31"/>
  <c r="E204" i="31"/>
  <c r="D204" i="31"/>
  <c r="D205" i="31"/>
  <c r="N204" i="31"/>
  <c r="N204" i="34"/>
  <c r="F204" i="34"/>
  <c r="M204" i="34"/>
  <c r="E204" i="34"/>
  <c r="D204" i="34"/>
  <c r="D205" i="34"/>
  <c r="L204" i="35"/>
  <c r="K204" i="35"/>
  <c r="J204" i="35"/>
  <c r="I204" i="35"/>
  <c r="H204" i="35"/>
  <c r="G204" i="35"/>
  <c r="B204" i="35"/>
  <c r="L206" i="31"/>
  <c r="K206" i="31"/>
  <c r="J206" i="31"/>
  <c r="I206" i="31"/>
  <c r="H206" i="31"/>
  <c r="G206" i="31"/>
  <c r="B206" i="31"/>
  <c r="N151" i="32"/>
  <c r="F151" i="32"/>
  <c r="M151" i="32"/>
  <c r="E151" i="32"/>
  <c r="D151" i="32"/>
  <c r="D152" i="32"/>
  <c r="M100" i="32"/>
  <c r="E100" i="32"/>
  <c r="D100" i="32"/>
  <c r="D101" i="32"/>
  <c r="N100" i="32"/>
  <c r="F100" i="32"/>
  <c r="F100" i="31"/>
  <c r="M100" i="31"/>
  <c r="E100" i="31"/>
  <c r="D100" i="31"/>
  <c r="D101" i="31"/>
  <c r="N100" i="31"/>
  <c r="D154" i="31"/>
  <c r="N153" i="31"/>
  <c r="F153" i="31"/>
  <c r="M153" i="31"/>
  <c r="E153" i="31"/>
  <c r="D153" i="31"/>
  <c r="D152" i="23"/>
  <c r="N151" i="23"/>
  <c r="F151" i="23"/>
  <c r="M151" i="23"/>
  <c r="E151" i="23"/>
  <c r="D151" i="23"/>
  <c r="D101" i="23"/>
  <c r="N100" i="23"/>
  <c r="F100" i="23"/>
  <c r="D100" i="23"/>
  <c r="M100" i="23"/>
  <c r="E100" i="23"/>
  <c r="D205" i="23"/>
  <c r="N204" i="23"/>
  <c r="F204" i="23"/>
  <c r="M204" i="23"/>
  <c r="E204" i="23"/>
  <c r="D204" i="23"/>
  <c r="A206" i="35"/>
  <c r="B206" i="23"/>
  <c r="B153" i="23"/>
  <c r="D206" i="30" l="1"/>
  <c r="N206" i="30"/>
  <c r="F206" i="30"/>
  <c r="M206" i="30"/>
  <c r="E206" i="30"/>
  <c r="D207" i="30"/>
  <c r="E206" i="29"/>
  <c r="D206" i="29"/>
  <c r="D207" i="29"/>
  <c r="N206" i="29"/>
  <c r="F206" i="29"/>
  <c r="M206" i="29"/>
  <c r="N153" i="35"/>
  <c r="F153" i="35"/>
  <c r="M153" i="35"/>
  <c r="D153" i="35"/>
  <c r="D154" i="35"/>
  <c r="E153" i="35"/>
  <c r="F206" i="31"/>
  <c r="M206" i="31"/>
  <c r="E206" i="31"/>
  <c r="D206" i="31"/>
  <c r="D207" i="31"/>
  <c r="N206" i="31"/>
  <c r="N206" i="24"/>
  <c r="F206" i="24"/>
  <c r="M206" i="24"/>
  <c r="E206" i="24"/>
  <c r="D206" i="24"/>
  <c r="D207" i="24"/>
  <c r="F204" i="35"/>
  <c r="D205" i="35"/>
  <c r="E204" i="35"/>
  <c r="M204" i="35"/>
  <c r="D204" i="35"/>
  <c r="N204" i="35"/>
  <c r="N206" i="34"/>
  <c r="F206" i="34"/>
  <c r="M206" i="34"/>
  <c r="E206" i="34"/>
  <c r="D206" i="34"/>
  <c r="D207" i="34"/>
  <c r="L206" i="35"/>
  <c r="K206" i="35"/>
  <c r="J206" i="35"/>
  <c r="I206" i="35"/>
  <c r="H206" i="35"/>
  <c r="G206" i="35"/>
  <c r="B206" i="35"/>
  <c r="M153" i="32"/>
  <c r="E153" i="32"/>
  <c r="D153" i="32"/>
  <c r="D154" i="32"/>
  <c r="N153" i="32"/>
  <c r="F153" i="32"/>
  <c r="D206" i="32"/>
  <c r="E206" i="32"/>
  <c r="D207" i="32"/>
  <c r="N206" i="32"/>
  <c r="F206" i="32"/>
  <c r="M206" i="32"/>
  <c r="D207" i="23"/>
  <c r="N206" i="23"/>
  <c r="F206" i="23"/>
  <c r="M206" i="23"/>
  <c r="E206" i="23"/>
  <c r="D206" i="23"/>
  <c r="D154" i="23"/>
  <c r="N153" i="23"/>
  <c r="F153" i="23"/>
  <c r="M153" i="23"/>
  <c r="E153" i="23"/>
  <c r="D153" i="23"/>
  <c r="F206" i="35" l="1"/>
  <c r="N206" i="35"/>
  <c r="M206" i="35"/>
  <c r="D206" i="35"/>
  <c r="D207" i="35"/>
  <c r="E206" i="35"/>
</calcChain>
</file>

<file path=xl/sharedStrings.xml><?xml version="1.0" encoding="utf-8"?>
<sst xmlns="http://schemas.openxmlformats.org/spreadsheetml/2006/main" count="1644" uniqueCount="222">
  <si>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</si>
  <si>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</si>
  <si>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</si>
  <si>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</si>
  <si>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</si>
  <si>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</si>
  <si>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</si>
  <si>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</si>
  <si>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</si>
  <si>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</si>
  <si>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</si>
  <si>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</si>
  <si>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</si>
  <si>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</si>
  <si>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</si>
  <si>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</si>
  <si>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</si>
  <si>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</si>
  <si>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</si>
  <si>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</si>
  <si>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</si>
  <si>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</si>
  <si>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</si>
  <si>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</si>
  <si>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</si>
  <si>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</si>
  <si>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</si>
  <si>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</si>
  <si>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</si>
  <si>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</si>
  <si>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</si>
  <si>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</si>
  <si>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</si>
  <si>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</si>
  <si>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</si>
  <si>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</si>
  <si>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</si>
  <si>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</si>
  <si>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</si>
  <si>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</si>
  <si>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</si>
  <si>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</si>
  <si>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</si>
  <si>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</si>
  <si>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</si>
  <si>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</si>
  <si>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</si>
  <si>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</si>
  <si>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</si>
  <si>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</si>
  <si>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</si>
  <si>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</si>
  <si>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</si>
  <si>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</si>
  <si>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</si>
  <si>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</si>
  <si>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</si>
  <si>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</si>
  <si>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</si>
  <si>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</si>
  <si>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</si>
  <si>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</si>
  <si>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</si>
  <si>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</si>
  <si>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</si>
  <si>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</si>
  <si>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</si>
  <si>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三段跳</t>
    <rPh sb="0" eb="3">
      <t>サンダントビ</t>
    </rPh>
    <phoneticPr fontId="2"/>
  </si>
  <si>
    <t>年齢</t>
    <rPh sb="0" eb="2">
      <t>ネンレイ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</si>
  <si>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</si>
  <si>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</si>
  <si>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</si>
  <si>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</si>
  <si>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</si>
  <si>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</si>
  <si>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</si>
  <si>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</si>
  <si>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</si>
  <si>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</si>
  <si>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現住所</t>
    <rPh sb="0" eb="3">
      <t>ゲンジュウショ</t>
    </rPh>
    <phoneticPr fontId="5"/>
  </si>
  <si>
    <t>陸連登録番号</t>
    <rPh sb="0" eb="2">
      <t>リクレン</t>
    </rPh>
    <rPh sb="2" eb="4">
      <t>トウロク</t>
    </rPh>
    <rPh sb="4" eb="6">
      <t>バンゴウ</t>
    </rPh>
    <phoneticPr fontId="5"/>
  </si>
  <si>
    <t>※中学：1 , 高校：2 , 一般：3</t>
    <phoneticPr fontId="5"/>
  </si>
  <si>
    <t>出場種目数</t>
    <rPh sb="0" eb="2">
      <t>シュツジョウ</t>
    </rPh>
    <rPh sb="2" eb="4">
      <t>シュモク</t>
    </rPh>
    <rPh sb="4" eb="5">
      <t>スウ</t>
    </rPh>
    <phoneticPr fontId="5"/>
  </si>
  <si>
    <t>個人</t>
    <rPh sb="0" eb="2">
      <t>コジン</t>
    </rPh>
    <phoneticPr fontId="5"/>
  </si>
  <si>
    <t>リレー</t>
    <phoneticPr fontId="5"/>
  </si>
  <si>
    <t>出場種目</t>
    <rPh sb="0" eb="2">
      <t>シュツジョウ</t>
    </rPh>
    <rPh sb="2" eb="4">
      <t>シュモク</t>
    </rPh>
    <phoneticPr fontId="5"/>
  </si>
  <si>
    <t>名簿番号</t>
    <rPh sb="0" eb="2">
      <t>メイボ</t>
    </rPh>
    <rPh sb="2" eb="4">
      <t>バンゴウ</t>
    </rPh>
    <phoneticPr fontId="5"/>
  </si>
  <si>
    <t>種目①</t>
    <rPh sb="0" eb="2">
      <t>シュモク</t>
    </rPh>
    <phoneticPr fontId="5"/>
  </si>
  <si>
    <t>記録</t>
    <rPh sb="0" eb="2">
      <t>キロク</t>
    </rPh>
    <phoneticPr fontId="5"/>
  </si>
  <si>
    <t>種目②</t>
    <rPh sb="0" eb="2">
      <t>シュモク</t>
    </rPh>
    <phoneticPr fontId="5"/>
  </si>
  <si>
    <t>種目③</t>
    <rPh sb="0" eb="2">
      <t>シュモク</t>
    </rPh>
    <phoneticPr fontId="5"/>
  </si>
  <si>
    <t>通し番号</t>
    <rPh sb="0" eb="1">
      <t>トオ</t>
    </rPh>
    <rPh sb="2" eb="4">
      <t>バンゴウ</t>
    </rPh>
    <phoneticPr fontId="5"/>
  </si>
  <si>
    <t>名簿番号</t>
    <rPh sb="0" eb="2">
      <t>メイボ</t>
    </rPh>
    <rPh sb="2" eb="4">
      <t>バンゴウ</t>
    </rPh>
    <phoneticPr fontId="5"/>
  </si>
  <si>
    <t>男子</t>
    <rPh sb="0" eb="2">
      <t>ダンシ</t>
    </rPh>
    <phoneticPr fontId="1"/>
  </si>
  <si>
    <t>女子</t>
    <rPh sb="0" eb="2">
      <t>ジョシ</t>
    </rPh>
    <phoneticPr fontId="1"/>
  </si>
  <si>
    <t>厚木市陸上競技選手権</t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</si>
  <si>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t>個人種目</t>
    <rPh sb="0" eb="2">
      <t>コジン</t>
    </rPh>
    <rPh sb="2" eb="4">
      <t>シュモク</t>
    </rPh>
    <phoneticPr fontId="5"/>
  </si>
  <si>
    <t>リレー</t>
    <phoneticPr fontId="5"/>
  </si>
  <si>
    <t>参加料(1種目)</t>
    <rPh sb="0" eb="3">
      <t>サンカリョウ</t>
    </rPh>
    <rPh sb="5" eb="7">
      <t>シュモク</t>
    </rPh>
    <phoneticPr fontId="5"/>
  </si>
  <si>
    <t>年度</t>
    <rPh sb="0" eb="2">
      <t>ネンド</t>
    </rPh>
    <phoneticPr fontId="5"/>
  </si>
  <si>
    <t>ふりがな</t>
    <phoneticPr fontId="5"/>
  </si>
  <si>
    <t>第３回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</si>
  <si>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第２回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</si>
  <si>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第１回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</si>
  <si>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１．名簿入力</t>
    <rPh sb="2" eb="4">
      <t>メイボ</t>
    </rPh>
    <rPh sb="4" eb="6">
      <t>ニュウリョク</t>
    </rPh>
    <phoneticPr fontId="5"/>
  </si>
  <si>
    <t>（１）団体情報入力</t>
    <rPh sb="3" eb="5">
      <t>ダンタイ</t>
    </rPh>
    <rPh sb="5" eb="7">
      <t>ジョウホウ</t>
    </rPh>
    <rPh sb="7" eb="9">
      <t>ニュウリョク</t>
    </rPh>
    <phoneticPr fontId="5"/>
  </si>
  <si>
    <t>　　①</t>
    <phoneticPr fontId="5"/>
  </si>
  <si>
    <t>　　②</t>
    <phoneticPr fontId="5"/>
  </si>
  <si>
    <t>　　③</t>
    <phoneticPr fontId="5"/>
  </si>
  <si>
    <t>　　④</t>
    <phoneticPr fontId="5"/>
  </si>
  <si>
    <t>　　⑤</t>
    <phoneticPr fontId="5"/>
  </si>
  <si>
    <t>　　⑥</t>
    <phoneticPr fontId="5"/>
  </si>
  <si>
    <t>　　⑦</t>
    <phoneticPr fontId="5"/>
  </si>
  <si>
    <t>団体名</t>
    <rPh sb="0" eb="2">
      <t>ダンタイ</t>
    </rPh>
    <rPh sb="2" eb="3">
      <t>メイ</t>
    </rPh>
    <phoneticPr fontId="5"/>
  </si>
  <si>
    <t>…正式団体名を入力してください。</t>
    <rPh sb="1" eb="3">
      <t>セイシキ</t>
    </rPh>
    <rPh sb="3" eb="5">
      <t>ダンタイ</t>
    </rPh>
    <rPh sb="5" eb="6">
      <t>メイ</t>
    </rPh>
    <rPh sb="7" eb="9">
      <t>ニュウリョク</t>
    </rPh>
    <phoneticPr fontId="5"/>
  </si>
  <si>
    <t>…所在地を入力してください。</t>
    <rPh sb="1" eb="4">
      <t>ショザイチ</t>
    </rPh>
    <rPh sb="5" eb="7">
      <t>ニュウリョク</t>
    </rPh>
    <phoneticPr fontId="5"/>
  </si>
  <si>
    <t>…電話番号を入力してください。</t>
    <rPh sb="1" eb="3">
      <t>デンワ</t>
    </rPh>
    <rPh sb="3" eb="5">
      <t>バンゴウ</t>
    </rPh>
    <rPh sb="6" eb="8">
      <t>ニュウリョク</t>
    </rPh>
    <phoneticPr fontId="5"/>
  </si>
  <si>
    <t>…プログラム記載用の所属名（略称）を入力してください。</t>
    <rPh sb="6" eb="8">
      <t>キサイ</t>
    </rPh>
    <rPh sb="8" eb="9">
      <t>ヨウ</t>
    </rPh>
    <rPh sb="10" eb="12">
      <t>ショゾク</t>
    </rPh>
    <rPh sb="12" eb="13">
      <t>メイ</t>
    </rPh>
    <rPh sb="14" eb="16">
      <t>リャクショウ</t>
    </rPh>
    <rPh sb="18" eb="20">
      <t>ニュウリョク</t>
    </rPh>
    <phoneticPr fontId="5"/>
  </si>
  <si>
    <t>【名簿】</t>
    <rPh sb="1" eb="3">
      <t>メイボ</t>
    </rPh>
    <phoneticPr fontId="5"/>
  </si>
  <si>
    <t>性別</t>
    <rPh sb="0" eb="2">
      <t>セイベツ</t>
    </rPh>
    <phoneticPr fontId="5"/>
  </si>
  <si>
    <t>①</t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</si>
  <si>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</si>
  <si>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</si>
  <si>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</si>
  <si>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</si>
  <si>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</si>
  <si>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</si>
  <si>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</si>
  <si>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</si>
  <si>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</si>
  <si>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</si>
  <si>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…姓と名の間に全角１文字ぶんスペースを入れてください。</t>
    <rPh sb="1" eb="2">
      <t>セイ</t>
    </rPh>
    <rPh sb="3" eb="4">
      <t>メイ</t>
    </rPh>
    <rPh sb="5" eb="6">
      <t>アイダ</t>
    </rPh>
    <rPh sb="7" eb="9">
      <t>ゼンカク</t>
    </rPh>
    <rPh sb="10" eb="12">
      <t>モジ</t>
    </rPh>
    <rPh sb="19" eb="20">
      <t>イ</t>
    </rPh>
    <phoneticPr fontId="5"/>
  </si>
  <si>
    <t>…学年を半角数字のみで入力してください。</t>
    <rPh sb="1" eb="3">
      <t>ガクネン</t>
    </rPh>
    <rPh sb="4" eb="6">
      <t>ハンカク</t>
    </rPh>
    <rPh sb="6" eb="8">
      <t>スウジ</t>
    </rPh>
    <rPh sb="11" eb="13">
      <t>ニュウリョク</t>
    </rPh>
    <phoneticPr fontId="5"/>
  </si>
  <si>
    <t>　※中等教育学校やクラブチームの中学生はJ1～3、</t>
    <rPh sb="2" eb="4">
      <t>チュウトウ</t>
    </rPh>
    <rPh sb="4" eb="6">
      <t>キョウイク</t>
    </rPh>
    <rPh sb="6" eb="8">
      <t>ガッコウ</t>
    </rPh>
    <rPh sb="16" eb="19">
      <t>チュウガクセイ</t>
    </rPh>
    <phoneticPr fontId="5"/>
  </si>
  <si>
    <t>…現住所を入力してください。</t>
    <rPh sb="1" eb="4">
      <t>ゲンジュウショ</t>
    </rPh>
    <rPh sb="5" eb="7">
      <t>ニュウリョク</t>
    </rPh>
    <phoneticPr fontId="5"/>
  </si>
  <si>
    <t>…日本陸連登録番号を入力してください。</t>
    <rPh sb="1" eb="3">
      <t>ニホン</t>
    </rPh>
    <rPh sb="3" eb="5">
      <t>リクレン</t>
    </rPh>
    <rPh sb="5" eb="7">
      <t>トウロク</t>
    </rPh>
    <rPh sb="7" eb="9">
      <t>バンゴウ</t>
    </rPh>
    <rPh sb="10" eb="12">
      <t>ニュウリョク</t>
    </rPh>
    <phoneticPr fontId="5"/>
  </si>
  <si>
    <t>２．大会入力</t>
    <rPh sb="2" eb="4">
      <t>タイカイ</t>
    </rPh>
    <rPh sb="4" eb="6">
      <t>ニュウリョク</t>
    </rPh>
    <phoneticPr fontId="5"/>
  </si>
  <si>
    <t>…各大会の「●●入力」シートに入力してください。</t>
    <rPh sb="1" eb="2">
      <t>カク</t>
    </rPh>
    <rPh sb="2" eb="4">
      <t>タイカイ</t>
    </rPh>
    <rPh sb="8" eb="10">
      <t>ニュウリョク</t>
    </rPh>
    <rPh sb="15" eb="17">
      <t>ニュウリョク</t>
    </rPh>
    <phoneticPr fontId="5"/>
  </si>
  <si>
    <t>（２）選手情報入力</t>
    <rPh sb="3" eb="5">
      <t>センシュ</t>
    </rPh>
    <rPh sb="5" eb="7">
      <t>ジョウホウ</t>
    </rPh>
    <rPh sb="7" eb="9">
      <t>ニュウリョク</t>
    </rPh>
    <phoneticPr fontId="5"/>
  </si>
  <si>
    <t>　※自動的に「氏名」・「学年」が表示されます。</t>
    <rPh sb="2" eb="5">
      <t>ジドウテキ</t>
    </rPh>
    <rPh sb="7" eb="9">
      <t>シメイ</t>
    </rPh>
    <rPh sb="12" eb="14">
      <t>ガクネン</t>
    </rPh>
    <rPh sb="16" eb="18">
      <t>ヒョウジ</t>
    </rPh>
    <phoneticPr fontId="5"/>
  </si>
  <si>
    <t>…出場選手の名簿番号を入力してください。</t>
    <rPh sb="1" eb="3">
      <t>シュツジョウ</t>
    </rPh>
    <rPh sb="3" eb="5">
      <t>センシュ</t>
    </rPh>
    <rPh sb="6" eb="8">
      <t>メイボ</t>
    </rPh>
    <rPh sb="8" eb="10">
      <t>バンゴウ</t>
    </rPh>
    <rPh sb="11" eb="13">
      <t>ニュウリョク</t>
    </rPh>
    <phoneticPr fontId="5"/>
  </si>
  <si>
    <t>…セル横の[▼]を押して、種目を選択してください。</t>
    <rPh sb="3" eb="4">
      <t>ヨコ</t>
    </rPh>
    <rPh sb="9" eb="10">
      <t>オ</t>
    </rPh>
    <rPh sb="13" eb="15">
      <t>シュモク</t>
    </rPh>
    <rPh sb="16" eb="18">
      <t>センタク</t>
    </rPh>
    <phoneticPr fontId="5"/>
  </si>
  <si>
    <t>…最高記録を入力してください。</t>
    <rPh sb="1" eb="3">
      <t>サイコウ</t>
    </rPh>
    <rPh sb="3" eb="5">
      <t>キロク</t>
    </rPh>
    <rPh sb="6" eb="8">
      <t>ニュウリョク</t>
    </rPh>
    <phoneticPr fontId="5"/>
  </si>
  <si>
    <t>　　（例）11秒35⇒「1135」、10分54秒82⇒「105482」、9m85⇒「985」</t>
    <rPh sb="3" eb="4">
      <t>レイ</t>
    </rPh>
    <rPh sb="7" eb="8">
      <t>ビョウ</t>
    </rPh>
    <rPh sb="20" eb="21">
      <t>フン</t>
    </rPh>
    <rPh sb="23" eb="24">
      <t>ビョウ</t>
    </rPh>
    <phoneticPr fontId="5"/>
  </si>
  <si>
    <t>　※②60秒以上は分に換算して入力してください。</t>
    <rPh sb="5" eb="6">
      <t>ビョウ</t>
    </rPh>
    <rPh sb="6" eb="8">
      <t>イジョウ</t>
    </rPh>
    <rPh sb="9" eb="10">
      <t>フン</t>
    </rPh>
    <rPh sb="11" eb="13">
      <t>カンサン</t>
    </rPh>
    <rPh sb="15" eb="17">
      <t>ニュウリョク</t>
    </rPh>
    <phoneticPr fontId="5"/>
  </si>
  <si>
    <t>　　（例）63秒82⇒「6382」は×、「10382」と入力する（1分03秒82と考える）</t>
    <rPh sb="3" eb="4">
      <t>レイ</t>
    </rPh>
    <rPh sb="7" eb="8">
      <t>ビョウ</t>
    </rPh>
    <rPh sb="28" eb="30">
      <t>ニュウリョク</t>
    </rPh>
    <rPh sb="41" eb="42">
      <t>カンガ</t>
    </rPh>
    <phoneticPr fontId="5"/>
  </si>
  <si>
    <t>　　　　　　　　　　　　　　　　高校生はH1～3と入力してください。</t>
    <rPh sb="16" eb="19">
      <t>コウコウセイ</t>
    </rPh>
    <rPh sb="25" eb="27">
      <t>ニュウリョク</t>
    </rPh>
    <phoneticPr fontId="5"/>
  </si>
  <si>
    <t>　※③手動計時は電気計時に換算して入力してください。</t>
    <rPh sb="3" eb="5">
      <t>シュドウ</t>
    </rPh>
    <rPh sb="5" eb="7">
      <t>ケイジ</t>
    </rPh>
    <rPh sb="8" eb="10">
      <t>デンキ</t>
    </rPh>
    <rPh sb="10" eb="12">
      <t>ケイジ</t>
    </rPh>
    <rPh sb="13" eb="15">
      <t>カンサン</t>
    </rPh>
    <rPh sb="17" eb="19">
      <t>ニュウリョク</t>
    </rPh>
    <phoneticPr fontId="5"/>
  </si>
  <si>
    <t>男子合計</t>
    <rPh sb="0" eb="2">
      <t>ダンシ</t>
    </rPh>
    <rPh sb="2" eb="4">
      <t>ゴウケイ</t>
    </rPh>
    <phoneticPr fontId="5"/>
  </si>
  <si>
    <t>女子合計</t>
    <rPh sb="0" eb="2">
      <t>ジョシ</t>
    </rPh>
    <rPh sb="2" eb="4">
      <t>ゴウケイ</t>
    </rPh>
    <phoneticPr fontId="5"/>
  </si>
  <si>
    <t>シート</t>
    <phoneticPr fontId="5"/>
  </si>
  <si>
    <t>（１）</t>
    <phoneticPr fontId="5"/>
  </si>
  <si>
    <t>（２）</t>
    <phoneticPr fontId="5"/>
  </si>
  <si>
    <t>（３）</t>
    <phoneticPr fontId="5"/>
  </si>
  <si>
    <t>（４）</t>
    <phoneticPr fontId="5"/>
  </si>
  <si>
    <t>（５）</t>
    <phoneticPr fontId="5"/>
  </si>
  <si>
    <t>種目入力</t>
    <rPh sb="0" eb="2">
      <t>シュモク</t>
    </rPh>
    <rPh sb="2" eb="4">
      <t>ニュウリョク</t>
    </rPh>
    <phoneticPr fontId="5"/>
  </si>
  <si>
    <t>記録入力</t>
    <rPh sb="0" eb="2">
      <t>キロク</t>
    </rPh>
    <rPh sb="2" eb="4">
      <t>ニュウリョク</t>
    </rPh>
    <phoneticPr fontId="5"/>
  </si>
  <si>
    <t>出場種目数入力</t>
    <rPh sb="0" eb="2">
      <t>シュツジョウ</t>
    </rPh>
    <rPh sb="2" eb="4">
      <t>シュモク</t>
    </rPh>
    <rPh sb="4" eb="5">
      <t>スウ</t>
    </rPh>
    <rPh sb="5" eb="7">
      <t>ニュウリョク</t>
    </rPh>
    <phoneticPr fontId="5"/>
  </si>
  <si>
    <t>　リレーはチーム数を入力してください。</t>
    <rPh sb="8" eb="9">
      <t>スウ</t>
    </rPh>
    <rPh sb="10" eb="12">
      <t>ニュウリョク</t>
    </rPh>
    <phoneticPr fontId="5"/>
  </si>
  <si>
    <t>３．申込</t>
    <rPh sb="2" eb="4">
      <t>モウシコミ</t>
    </rPh>
    <phoneticPr fontId="5"/>
  </si>
  <si>
    <t>一覧表印刷</t>
    <rPh sb="0" eb="2">
      <t>イチラン</t>
    </rPh>
    <rPh sb="2" eb="3">
      <t>ヒョウ</t>
    </rPh>
    <rPh sb="3" eb="5">
      <t>インサツ</t>
    </rPh>
    <phoneticPr fontId="5"/>
  </si>
  <si>
    <t>…「●●一覧(男)」・「●●一覧(女)」シートから、申込一覧表を印刷してください。</t>
    <rPh sb="4" eb="6">
      <t>イチラン</t>
    </rPh>
    <rPh sb="7" eb="8">
      <t>オトコ</t>
    </rPh>
    <rPh sb="17" eb="18">
      <t>オンナ</t>
    </rPh>
    <rPh sb="26" eb="28">
      <t>モウシコミ</t>
    </rPh>
    <rPh sb="28" eb="30">
      <t>イチラン</t>
    </rPh>
    <rPh sb="30" eb="31">
      <t>ヒョウ</t>
    </rPh>
    <rPh sb="32" eb="34">
      <t>インサツ</t>
    </rPh>
    <phoneticPr fontId="5"/>
  </si>
  <si>
    <t>一覧表送付</t>
    <rPh sb="0" eb="2">
      <t>イチラン</t>
    </rPh>
    <rPh sb="2" eb="3">
      <t>ヒョウ</t>
    </rPh>
    <rPh sb="3" eb="5">
      <t>ソウフ</t>
    </rPh>
    <phoneticPr fontId="5"/>
  </si>
  <si>
    <t>データ送付</t>
    <rPh sb="3" eb="5">
      <t>ソウフ</t>
    </rPh>
    <phoneticPr fontId="5"/>
  </si>
  <si>
    <t>　（例）●●中、●●高、●●中等、●●大</t>
    <rPh sb="2" eb="3">
      <t>レイ</t>
    </rPh>
    <rPh sb="6" eb="7">
      <t>チュウ</t>
    </rPh>
    <rPh sb="10" eb="11">
      <t>コウ</t>
    </rPh>
    <rPh sb="14" eb="16">
      <t>チュウトウ</t>
    </rPh>
    <rPh sb="19" eb="20">
      <t>ダイ</t>
    </rPh>
    <phoneticPr fontId="5"/>
  </si>
  <si>
    <t>…中学生は「1」、高校生は「2」、大学・一般は「3」を入力してください。</t>
    <rPh sb="1" eb="4">
      <t>チュウガクセイ</t>
    </rPh>
    <rPh sb="9" eb="12">
      <t>コウコウセイ</t>
    </rPh>
    <rPh sb="17" eb="19">
      <t>ダイガク</t>
    </rPh>
    <rPh sb="20" eb="22">
      <t>イッパン</t>
    </rPh>
    <rPh sb="27" eb="29">
      <t>ニュウリョク</t>
    </rPh>
    <phoneticPr fontId="5"/>
  </si>
  <si>
    <t>４．その他</t>
    <rPh sb="4" eb="5">
      <t>タ</t>
    </rPh>
    <phoneticPr fontId="5"/>
  </si>
  <si>
    <t>（１）中等教育学校やクラブチーム等においては、中学生、高校生、一般ごとにファイルを作成し、</t>
    <rPh sb="3" eb="5">
      <t>チュウトウ</t>
    </rPh>
    <rPh sb="5" eb="7">
      <t>キョウイク</t>
    </rPh>
    <rPh sb="7" eb="9">
      <t>ガッコウ</t>
    </rPh>
    <rPh sb="16" eb="17">
      <t>トウ</t>
    </rPh>
    <rPh sb="23" eb="25">
      <t>チュウガク</t>
    </rPh>
    <rPh sb="25" eb="26">
      <t>セイ</t>
    </rPh>
    <rPh sb="27" eb="29">
      <t>コウコウ</t>
    </rPh>
    <rPh sb="29" eb="30">
      <t>セイ</t>
    </rPh>
    <rPh sb="31" eb="33">
      <t>イッパン</t>
    </rPh>
    <rPh sb="41" eb="43">
      <t>サクセイ</t>
    </rPh>
    <phoneticPr fontId="5"/>
  </si>
  <si>
    <t>　　　それぞれのファイルを提出するようにしてください。（ファイルはコピーすればOKです）</t>
    <rPh sb="13" eb="15">
      <t>テイシュツ</t>
    </rPh>
    <phoneticPr fontId="5"/>
  </si>
  <si>
    <t>（２）データ入力に関して、分からないことがありましたら、下記の連絡先までご連絡ください。</t>
    <rPh sb="6" eb="8">
      <t>ニュウリョク</t>
    </rPh>
    <rPh sb="9" eb="10">
      <t>カン</t>
    </rPh>
    <rPh sb="13" eb="14">
      <t>ワ</t>
    </rPh>
    <rPh sb="28" eb="30">
      <t>カキ</t>
    </rPh>
    <rPh sb="31" eb="33">
      <t>レンラク</t>
    </rPh>
    <rPh sb="33" eb="34">
      <t>サキ</t>
    </rPh>
    <rPh sb="37" eb="39">
      <t>レンラク</t>
    </rPh>
    <phoneticPr fontId="5"/>
  </si>
  <si>
    <t>　　　厚木市立睦合中学校・津國（つくに）　TEL:046-241-1450</t>
    <rPh sb="3" eb="5">
      <t>アツギ</t>
    </rPh>
    <rPh sb="5" eb="7">
      <t>シリツ</t>
    </rPh>
    <rPh sb="7" eb="9">
      <t>ムツアイ</t>
    </rPh>
    <rPh sb="9" eb="12">
      <t>チュウガッコウ</t>
    </rPh>
    <rPh sb="13" eb="14">
      <t>ツ</t>
    </rPh>
    <rPh sb="14" eb="15">
      <t>クニ</t>
    </rPh>
    <phoneticPr fontId="5"/>
  </si>
  <si>
    <t>…個人種目数の合計を入力してください。（男子と女子は別に数える）</t>
    <rPh sb="1" eb="3">
      <t>コジン</t>
    </rPh>
    <rPh sb="3" eb="5">
      <t>シュモク</t>
    </rPh>
    <rPh sb="5" eb="6">
      <t>スウ</t>
    </rPh>
    <rPh sb="7" eb="9">
      <t>ゴウケイ</t>
    </rPh>
    <rPh sb="10" eb="12">
      <t>ニュウリョク</t>
    </rPh>
    <rPh sb="20" eb="22">
      <t>ダンシ</t>
    </rPh>
    <rPh sb="23" eb="25">
      <t>ジョシ</t>
    </rPh>
    <rPh sb="26" eb="27">
      <t>ベツ</t>
    </rPh>
    <rPh sb="28" eb="29">
      <t>カゾ</t>
    </rPh>
    <phoneticPr fontId="5"/>
  </si>
  <si>
    <t>　申込期日は要項の通りです。　※一覧表のみで、個票は必要ありません。</t>
    <rPh sb="1" eb="3">
      <t>モウシコミ</t>
    </rPh>
    <rPh sb="3" eb="5">
      <t>キジツ</t>
    </rPh>
    <rPh sb="6" eb="8">
      <t>ヨウコウ</t>
    </rPh>
    <rPh sb="9" eb="10">
      <t>トオ</t>
    </rPh>
    <rPh sb="16" eb="18">
      <t>イチラン</t>
    </rPh>
    <rPh sb="18" eb="19">
      <t>ヒョウ</t>
    </rPh>
    <rPh sb="23" eb="25">
      <t>コヒョウ</t>
    </rPh>
    <rPh sb="26" eb="28">
      <t>ヒツヨウ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</si>
  <si>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</si>
  <si>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</si>
  <si>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←の色のついたセルのみ入力してください。（名簿入力、大会入力、ともに）</t>
    <rPh sb="2" eb="3">
      <t>イロ</t>
    </rPh>
    <rPh sb="11" eb="13">
      <t>ニュウリョク</t>
    </rPh>
    <rPh sb="21" eb="23">
      <t>メイボ</t>
    </rPh>
    <rPh sb="23" eb="25">
      <t>ニュウリョク</t>
    </rPh>
    <rPh sb="26" eb="28">
      <t>タイカイ</t>
    </rPh>
    <rPh sb="28" eb="30">
      <t>ニュウリョク</t>
    </rPh>
    <phoneticPr fontId="5"/>
  </si>
  <si>
    <t>　※大会入力の「氏名」・「学年」は名簿番号を入力すれば、自動で入ります。</t>
    <rPh sb="2" eb="4">
      <t>タイカイ</t>
    </rPh>
    <rPh sb="4" eb="6">
      <t>ニュウリョク</t>
    </rPh>
    <rPh sb="8" eb="10">
      <t>シメイ</t>
    </rPh>
    <rPh sb="13" eb="15">
      <t>ガクネン</t>
    </rPh>
    <rPh sb="17" eb="19">
      <t>メイボ</t>
    </rPh>
    <rPh sb="19" eb="21">
      <t>バンゴウ</t>
    </rPh>
    <rPh sb="22" eb="24">
      <t>ニュウリョク</t>
    </rPh>
    <rPh sb="28" eb="30">
      <t>ジドウ</t>
    </rPh>
    <rPh sb="31" eb="32">
      <t>ハイ</t>
    </rPh>
    <phoneticPr fontId="5"/>
  </si>
  <si>
    <t>プログラム記載所属名</t>
    <rPh sb="5" eb="7">
      <t>キサイ</t>
    </rPh>
    <rPh sb="7" eb="9">
      <t>ショゾク</t>
    </rPh>
    <rPh sb="9" eb="10">
      <t>メイ</t>
    </rPh>
    <phoneticPr fontId="1"/>
  </si>
  <si>
    <t>　　【800m以上】1/100を「0」にする （例）9分34秒2⇒「93420」（9分34秒20）</t>
    <rPh sb="7" eb="9">
      <t>イジョウ</t>
    </rPh>
    <rPh sb="27" eb="28">
      <t>フン</t>
    </rPh>
    <rPh sb="30" eb="31">
      <t>ビョウ</t>
    </rPh>
    <rPh sb="42" eb="43">
      <t>フン</t>
    </rPh>
    <rPh sb="45" eb="46">
      <t>ビョウ</t>
    </rPh>
    <phoneticPr fontId="5"/>
  </si>
  <si>
    <t>入力例【名簿入力】</t>
    <rPh sb="0" eb="2">
      <t>ニュウリョク</t>
    </rPh>
    <rPh sb="2" eb="3">
      <t>レイ</t>
    </rPh>
    <rPh sb="4" eb="6">
      <t>メイボ</t>
    </rPh>
    <rPh sb="6" eb="8">
      <t>ニュウリョク</t>
    </rPh>
    <phoneticPr fontId="5"/>
  </si>
  <si>
    <t>入力例【大会入力】</t>
    <rPh sb="0" eb="2">
      <t>ニュウリョク</t>
    </rPh>
    <rPh sb="2" eb="3">
      <t>レイ</t>
    </rPh>
    <rPh sb="4" eb="6">
      <t>タイカイ</t>
    </rPh>
    <rPh sb="6" eb="8">
      <t>ニュウリョク</t>
    </rPh>
    <phoneticPr fontId="5"/>
  </si>
  <si>
    <t>　※①「分、秒、：、．、ｍ」など単位等の入力は必要ありません。自動で入ります。</t>
    <rPh sb="4" eb="5">
      <t>フン</t>
    </rPh>
    <rPh sb="6" eb="7">
      <t>ビョウ</t>
    </rPh>
    <rPh sb="16" eb="18">
      <t>タンイ</t>
    </rPh>
    <rPh sb="18" eb="19">
      <t>トウ</t>
    </rPh>
    <rPh sb="20" eb="22">
      <t>ニュウリョク</t>
    </rPh>
    <rPh sb="23" eb="25">
      <t>ヒツヨウ</t>
    </rPh>
    <rPh sb="31" eb="33">
      <t>ジドウ</t>
    </rPh>
    <rPh sb="34" eb="35">
      <t>ハイ</t>
    </rPh>
    <phoneticPr fontId="5"/>
  </si>
  <si>
    <t>　　【400m未満】+0.24　（例）11秒3⇒「1154」（11秒54に換算）</t>
    <rPh sb="7" eb="9">
      <t>ミマン</t>
    </rPh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</si>
  <si>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　　【400m】　　+0.14　（例）58秒5⇒「5864」（58秒64に換算）</t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</si>
  <si>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</si>
  <si>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区分</t>
    <rPh sb="0" eb="2">
      <t>クブン</t>
    </rPh>
    <phoneticPr fontId="5"/>
  </si>
  <si>
    <t>…セル横の[▼]を押して、「男」・「女」を入力してください。</t>
    <rPh sb="3" eb="4">
      <t>ヨコ</t>
    </rPh>
    <rPh sb="9" eb="10">
      <t>オ</t>
    </rPh>
    <rPh sb="14" eb="15">
      <t>オトコ</t>
    </rPh>
    <rPh sb="18" eb="19">
      <t>オンナ</t>
    </rPh>
    <rPh sb="21" eb="23">
      <t>ニュウリョク</t>
    </rPh>
    <phoneticPr fontId="5"/>
  </si>
  <si>
    <t>（紙ベース）</t>
    <rPh sb="1" eb="2">
      <t>カミ</t>
    </rPh>
    <phoneticPr fontId="5"/>
  </si>
  <si>
    <t>円盤投</t>
    <rPh sb="0" eb="2">
      <t>エンバン</t>
    </rPh>
    <rPh sb="2" eb="3">
      <t>ナ</t>
    </rPh>
    <phoneticPr fontId="2"/>
  </si>
  <si>
    <t>※学校関係は、●●中、●●高、●●中等、●●大でお願いします。</t>
    <rPh sb="1" eb="3">
      <t>ガッコウ</t>
    </rPh>
    <rPh sb="3" eb="5">
      <t>カンケイ</t>
    </rPh>
    <rPh sb="9" eb="10">
      <t>チュウ</t>
    </rPh>
    <rPh sb="13" eb="14">
      <t>コウ</t>
    </rPh>
    <rPh sb="17" eb="19">
      <t>チュウトウ</t>
    </rPh>
    <rPh sb="22" eb="23">
      <t>ダイ</t>
    </rPh>
    <rPh sb="25" eb="26">
      <t>ネガ</t>
    </rPh>
    <phoneticPr fontId="5"/>
  </si>
  <si>
    <t>※学年について</t>
    <rPh sb="1" eb="3">
      <t>ガクネン</t>
    </rPh>
    <phoneticPr fontId="5"/>
  </si>
  <si>
    <t>　と入力してください。</t>
    <rPh sb="2" eb="4">
      <t>ニュウリョク</t>
    </rPh>
    <phoneticPr fontId="5"/>
  </si>
  <si>
    <t>　　中学生は「J1～3」</t>
    <rPh sb="2" eb="5">
      <t>チュウガクセイ</t>
    </rPh>
    <phoneticPr fontId="5"/>
  </si>
  <si>
    <t>　　高校生は「H1～3」</t>
    <rPh sb="2" eb="5">
      <t>コウコウセイ</t>
    </rPh>
    <phoneticPr fontId="5"/>
  </si>
  <si>
    <r>
      <t>…団体責任者名を入力してください。</t>
    </r>
    <r>
      <rPr>
        <sz val="11"/>
        <color rgb="FF0000FF"/>
        <rFont val="HGSｺﾞｼｯｸM"/>
        <family val="3"/>
        <charset val="128"/>
      </rPr>
      <t>（学校長等）</t>
    </r>
    <rPh sb="1" eb="3">
      <t>ダンタイ</t>
    </rPh>
    <rPh sb="3" eb="6">
      <t>セキニンシャ</t>
    </rPh>
    <rPh sb="6" eb="7">
      <t>メイ</t>
    </rPh>
    <rPh sb="8" eb="10">
      <t>ニュウリョク</t>
    </rPh>
    <rPh sb="18" eb="21">
      <t>ガッコウチョウ</t>
    </rPh>
    <rPh sb="21" eb="22">
      <t>トウ</t>
    </rPh>
    <phoneticPr fontId="5"/>
  </si>
  <si>
    <r>
      <t>…申込責任者名を入力してください。</t>
    </r>
    <r>
      <rPr>
        <sz val="11"/>
        <color rgb="FF0000FF"/>
        <rFont val="HGSｺﾞｼｯｸM"/>
        <family val="3"/>
        <charset val="128"/>
      </rPr>
      <t>（顧問等）</t>
    </r>
    <rPh sb="1" eb="3">
      <t>モウシコ</t>
    </rPh>
    <rPh sb="3" eb="6">
      <t>セキニンシャ</t>
    </rPh>
    <rPh sb="6" eb="7">
      <t>メイ</t>
    </rPh>
    <rPh sb="8" eb="10">
      <t>ニュウリョク</t>
    </rPh>
    <rPh sb="18" eb="20">
      <t>コモン</t>
    </rPh>
    <rPh sb="20" eb="21">
      <t>トウ</t>
    </rPh>
    <phoneticPr fontId="5"/>
  </si>
  <si>
    <t>（電子データ）</t>
    <rPh sb="1" eb="3">
      <t>デンシ</t>
    </rPh>
    <phoneticPr fontId="5"/>
  </si>
  <si>
    <t>　　電子データの提出にご協力をお願いします。</t>
    <phoneticPr fontId="5"/>
  </si>
  <si>
    <t>　　厚木市外の学校やクラブチーム・高校・大学・一般はメールで下記宛先まで。</t>
    <rPh sb="2" eb="4">
      <t>アツギ</t>
    </rPh>
    <rPh sb="4" eb="6">
      <t>シガイ</t>
    </rPh>
    <rPh sb="30" eb="32">
      <t>カキ</t>
    </rPh>
    <rPh sb="32" eb="34">
      <t>アテサキ</t>
    </rPh>
    <phoneticPr fontId="5"/>
  </si>
  <si>
    <t>4×100m</t>
    <phoneticPr fontId="5"/>
  </si>
  <si>
    <t>4×400m-A</t>
    <phoneticPr fontId="1"/>
  </si>
  <si>
    <t>4×400m-B</t>
    <phoneticPr fontId="5"/>
  </si>
  <si>
    <t>4×400m-C</t>
    <phoneticPr fontId="5"/>
  </si>
  <si>
    <t>　※リレーで、複数チームを登録する場合は、Aチームは「400m-A」、</t>
    <rPh sb="7" eb="9">
      <t>フクスウ</t>
    </rPh>
    <rPh sb="13" eb="15">
      <t>トウロク</t>
    </rPh>
    <rPh sb="17" eb="19">
      <t>バアイ</t>
    </rPh>
    <phoneticPr fontId="5"/>
  </si>
  <si>
    <t>　　Bチームは「400m-B」とチーム分けをして、種目を入力してください。</t>
    <rPh sb="19" eb="20">
      <t>ワ</t>
    </rPh>
    <rPh sb="25" eb="27">
      <t>シュモク</t>
    </rPh>
    <rPh sb="28" eb="30">
      <t>ニュウリョク</t>
    </rPh>
    <phoneticPr fontId="5"/>
  </si>
  <si>
    <r>
      <t>…ファイル名の最後に「</t>
    </r>
    <r>
      <rPr>
        <u/>
        <sz val="11"/>
        <color theme="1"/>
        <rFont val="HGSｺﾞｼｯｸM"/>
        <family val="3"/>
        <charset val="128"/>
      </rPr>
      <t>(団体名)</t>
    </r>
    <r>
      <rPr>
        <sz val="11"/>
        <color theme="1"/>
        <rFont val="HGSｺﾞｼｯｸM"/>
        <family val="3"/>
        <charset val="128"/>
      </rPr>
      <t>」を追加し、厚木市陸上競技協会・津國まで</t>
    </r>
    <rPh sb="5" eb="6">
      <t>メイ</t>
    </rPh>
    <rPh sb="7" eb="9">
      <t>サイゴ</t>
    </rPh>
    <rPh sb="12" eb="14">
      <t>ダンタイ</t>
    </rPh>
    <rPh sb="14" eb="15">
      <t>メイ</t>
    </rPh>
    <rPh sb="18" eb="20">
      <t>ツイカ</t>
    </rPh>
    <rPh sb="22" eb="25">
      <t>アツギシ</t>
    </rPh>
    <rPh sb="25" eb="27">
      <t>リクジョウ</t>
    </rPh>
    <rPh sb="27" eb="29">
      <t>キョウギ</t>
    </rPh>
    <rPh sb="29" eb="31">
      <t>キョウカイ</t>
    </rPh>
    <rPh sb="32" eb="33">
      <t>ツ</t>
    </rPh>
    <rPh sb="33" eb="34">
      <t>クニ</t>
    </rPh>
    <phoneticPr fontId="5"/>
  </si>
  <si>
    <t>　※厚木市内の中学校もメールで下記宛先までお送りください。</t>
    <rPh sb="2" eb="6">
      <t>アツギシナイ</t>
    </rPh>
    <rPh sb="7" eb="8">
      <t>チュウ</t>
    </rPh>
    <rPh sb="8" eb="10">
      <t>ガッコウ</t>
    </rPh>
    <rPh sb="15" eb="17">
      <t>カキ</t>
    </rPh>
    <rPh sb="17" eb="19">
      <t>アテサキ</t>
    </rPh>
    <rPh sb="22" eb="23">
      <t>オク</t>
    </rPh>
    <phoneticPr fontId="5"/>
  </si>
  <si>
    <t>　学年を半角数字で入力してください。</t>
    <rPh sb="1" eb="3">
      <t>ガクネン</t>
    </rPh>
    <rPh sb="4" eb="6">
      <t>ハンカク</t>
    </rPh>
    <rPh sb="6" eb="8">
      <t>スウジ</t>
    </rPh>
    <rPh sb="9" eb="11">
      <t>ニュウリョク</t>
    </rPh>
    <phoneticPr fontId="5"/>
  </si>
  <si>
    <t>　ただし、中等教育学校やクラブチームの</t>
    <rPh sb="5" eb="7">
      <t>チュウトウ</t>
    </rPh>
    <rPh sb="7" eb="9">
      <t>キョウイク</t>
    </rPh>
    <rPh sb="9" eb="11">
      <t>ガッコウ</t>
    </rPh>
    <phoneticPr fontId="5"/>
  </si>
  <si>
    <t>電子データは…</t>
    <rPh sb="0" eb="2">
      <t>デンシ</t>
    </rPh>
    <phoneticPr fontId="5"/>
  </si>
  <si>
    <t>①送信済み
②送信予定
③送信不可</t>
    <rPh sb="1" eb="3">
      <t>ソウシン</t>
    </rPh>
    <rPh sb="3" eb="4">
      <t>ズ</t>
    </rPh>
    <rPh sb="8" eb="10">
      <t>ソウシン</t>
    </rPh>
    <rPh sb="10" eb="12">
      <t>ヨテイ</t>
    </rPh>
    <rPh sb="15" eb="17">
      <t>ソウシン</t>
    </rPh>
    <rPh sb="17" eb="19">
      <t>フカ</t>
    </rPh>
    <phoneticPr fontId="5"/>
  </si>
  <si>
    <t>※〇で囲んでください。</t>
    <rPh sb="3" eb="4">
      <t>カコ</t>
    </rPh>
    <phoneticPr fontId="5"/>
  </si>
  <si>
    <t>…年齢を半角数字で入力してください。※一般競技者のみで結構です。</t>
    <rPh sb="1" eb="3">
      <t>ネンレイ</t>
    </rPh>
    <rPh sb="4" eb="6">
      <t>ハンカク</t>
    </rPh>
    <rPh sb="6" eb="8">
      <t>スウジ</t>
    </rPh>
    <rPh sb="9" eb="11">
      <t>ニュウリョク</t>
    </rPh>
    <rPh sb="19" eb="21">
      <t>イッパン</t>
    </rPh>
    <rPh sb="21" eb="24">
      <t>キョウギシャ</t>
    </rPh>
    <rPh sb="27" eb="29">
      <t>ケッコウ</t>
    </rPh>
    <phoneticPr fontId="5"/>
  </si>
  <si>
    <r>
      <rPr>
        <b/>
        <sz val="11"/>
        <color rgb="FF0000FF"/>
        <rFont val="HGSｺﾞｼｯｸM"/>
        <family val="3"/>
        <charset val="128"/>
      </rPr>
      <t>　要項の申込先まで送付</t>
    </r>
    <r>
      <rPr>
        <sz val="11"/>
        <color theme="1"/>
        <rFont val="HGSｺﾞｼｯｸM"/>
        <family val="3"/>
        <charset val="128"/>
      </rPr>
      <t>してください。</t>
    </r>
    <rPh sb="1" eb="3">
      <t>ヨウコウ</t>
    </rPh>
    <rPh sb="4" eb="6">
      <t>モウシコミ</t>
    </rPh>
    <rPh sb="6" eb="7">
      <t>サキ</t>
    </rPh>
    <rPh sb="9" eb="11">
      <t>ソウフ</t>
    </rPh>
    <phoneticPr fontId="5"/>
  </si>
  <si>
    <r>
      <t>…申込一覧表に申込責任者印を押印し、</t>
    </r>
    <r>
      <rPr>
        <sz val="11"/>
        <color rgb="FFFF0000"/>
        <rFont val="HGSｺﾞｼｯｸM"/>
        <family val="3"/>
        <charset val="128"/>
      </rPr>
      <t>電子データ送信アンケートに回答後、</t>
    </r>
    <rPh sb="1" eb="3">
      <t>モウシコミ</t>
    </rPh>
    <rPh sb="3" eb="5">
      <t>イチラン</t>
    </rPh>
    <rPh sb="5" eb="6">
      <t>ヒョウ</t>
    </rPh>
    <rPh sb="7" eb="9">
      <t>モウシコミ</t>
    </rPh>
    <rPh sb="9" eb="12">
      <t>セキニンシャ</t>
    </rPh>
    <rPh sb="12" eb="13">
      <t>シルシ</t>
    </rPh>
    <rPh sb="14" eb="16">
      <t>オウイン</t>
    </rPh>
    <rPh sb="18" eb="20">
      <t>デンシ</t>
    </rPh>
    <rPh sb="23" eb="25">
      <t>ソウシン</t>
    </rPh>
    <rPh sb="31" eb="33">
      <t>カイトウ</t>
    </rPh>
    <rPh sb="33" eb="34">
      <t>ゴ</t>
    </rPh>
    <phoneticPr fontId="5"/>
  </si>
  <si>
    <t>※出場しない選手は入力しないでください。</t>
    <rPh sb="1" eb="3">
      <t>シュツジョウ</t>
    </rPh>
    <rPh sb="6" eb="8">
      <t>センシュ</t>
    </rPh>
    <rPh sb="9" eb="11">
      <t>ニュウリョク</t>
    </rPh>
    <phoneticPr fontId="5"/>
  </si>
  <si>
    <r>
      <rPr>
        <sz val="11"/>
        <color theme="1"/>
        <rFont val="HGSｺﾞｼｯｸM"/>
        <family val="3"/>
        <charset val="128"/>
      </rPr>
      <t>　　【宛先】 atsugiriku@gmail.com　　</t>
    </r>
    <r>
      <rPr>
        <sz val="11"/>
        <color rgb="FF0000FF"/>
        <rFont val="HGSｺﾞｼｯｸM"/>
        <family val="3"/>
        <charset val="128"/>
      </rPr>
      <t>件名は「陸上大会申込</t>
    </r>
    <r>
      <rPr>
        <sz val="11"/>
        <color rgb="FFFF0000"/>
        <rFont val="HGSｺﾞｼｯｸM"/>
        <family val="3"/>
        <charset val="128"/>
      </rPr>
      <t>(所属名)</t>
    </r>
    <r>
      <rPr>
        <sz val="11"/>
        <color rgb="FF0000FF"/>
        <rFont val="HGSｺﾞｼｯｸM"/>
        <family val="3"/>
        <charset val="128"/>
      </rPr>
      <t>」としてください。</t>
    </r>
    <rPh sb="40" eb="43">
      <t>ショゾクメイ</t>
    </rPh>
    <phoneticPr fontId="5"/>
  </si>
  <si>
    <t>　中学校や高等学校は数字のみでお願いします。</t>
    <rPh sb="1" eb="4">
      <t>チュウガッコウ</t>
    </rPh>
    <rPh sb="5" eb="7">
      <t>コウトウ</t>
    </rPh>
    <rPh sb="7" eb="9">
      <t>ガッコウ</t>
    </rPh>
    <rPh sb="10" eb="12">
      <t>スウジ</t>
    </rPh>
    <rPh sb="16" eb="17">
      <t>ネガ</t>
    </rPh>
    <phoneticPr fontId="5"/>
  </si>
  <si>
    <t>　※そのままの設定ではNo.2まで印刷されます。必要なページのみ印刷してください。</t>
    <rPh sb="7" eb="9">
      <t>セッテイ</t>
    </rPh>
    <rPh sb="17" eb="19">
      <t>インサツ</t>
    </rPh>
    <rPh sb="24" eb="26">
      <t>ヒツヨウ</t>
    </rPh>
    <rPh sb="32" eb="34">
      <t>インサツ</t>
    </rPh>
    <phoneticPr fontId="5"/>
  </si>
  <si>
    <r>
      <t>　データを送ってください。（例）2018_atsugi_moushikomi_</t>
    </r>
    <r>
      <rPr>
        <u/>
        <sz val="11"/>
        <color rgb="FF0000FF"/>
        <rFont val="HGSｺﾞｼｯｸM"/>
        <family val="3"/>
        <charset val="128"/>
      </rPr>
      <t>睦合中</t>
    </r>
    <r>
      <rPr>
        <sz val="11"/>
        <color theme="1"/>
        <rFont val="HGSｺﾞｼｯｸM"/>
        <family val="3"/>
        <charset val="128"/>
      </rPr>
      <t>.xlsx</t>
    </r>
    <rPh sb="5" eb="6">
      <t>オク</t>
    </rPh>
    <rPh sb="14" eb="15">
      <t>レイ</t>
    </rPh>
    <rPh sb="39" eb="41">
      <t>ムツアイ</t>
    </rPh>
    <rPh sb="41" eb="42">
      <t>チュウ</t>
    </rPh>
    <phoneticPr fontId="5"/>
  </si>
  <si>
    <t>厚木市陸上競技記録会</t>
    <rPh sb="0" eb="3">
      <t>アツギシ</t>
    </rPh>
    <rPh sb="3" eb="5">
      <t>リクジョウ</t>
    </rPh>
    <rPh sb="5" eb="7">
      <t>キョウギ</t>
    </rPh>
    <rPh sb="7" eb="9">
      <t>キロク</t>
    </rPh>
    <rPh sb="9" eb="10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</si>
</sst>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&gt;=10000]0&quot;:&quot;00\.00;0\.00"/>
    <numFmt numFmtId="177" formatCode="#00&quot;円&quot;"/>
    <numFmt numFmtId="178" formatCode="##&quot;年度&quot;"/>
    <numFmt numFmtId="179" formatCode="&quot;平成&quot;##&quot;年度&quot;"/>
    <numFmt numFmtId="180" formatCode="0_);[Red]\(0\)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i/>
      <u/>
      <sz val="2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indexed="8"/>
      <name val="HGS明朝E"/>
      <family val="1"/>
      <charset val="128"/>
    </font>
    <font>
      <u/>
      <sz val="11"/>
      <color theme="1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b/>
      <sz val="11"/>
      <color rgb="FF0000FF"/>
      <name val="HGSｺﾞｼｯｸM"/>
      <family val="3"/>
      <charset val="128"/>
    </font>
    <font>
      <u/>
      <sz val="11"/>
      <color rgb="FF0000FF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400">
    <xf numFmtId="0" fontId="0" fillId="0" borderId="0" xfId="0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0" borderId="62" xfId="1" applyFont="1" applyBorder="1">
      <alignment vertical="center"/>
    </xf>
    <xf numFmtId="0" fontId="15" fillId="0" borderId="63" xfId="2" applyFont="1" applyBorder="1">
      <alignment vertical="center"/>
    </xf>
    <xf numFmtId="0" fontId="16" fillId="0" borderId="0" xfId="1" applyFont="1">
      <alignment vertical="center"/>
    </xf>
    <xf numFmtId="0" fontId="15" fillId="0" borderId="0" xfId="2" applyFont="1">
      <alignment vertical="center"/>
    </xf>
    <xf numFmtId="0" fontId="19" fillId="0" borderId="25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5" fillId="0" borderId="62" xfId="2" applyFont="1" applyBorder="1">
      <alignment vertical="center"/>
    </xf>
    <xf numFmtId="0" fontId="19" fillId="0" borderId="26" xfId="1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5" fillId="0" borderId="64" xfId="2" applyFont="1" applyBorder="1" applyAlignment="1">
      <alignment horizontal="left" vertical="top"/>
    </xf>
    <xf numFmtId="0" fontId="15" fillId="0" borderId="65" xfId="2" applyFont="1" applyBorder="1">
      <alignment vertical="center"/>
    </xf>
    <xf numFmtId="0" fontId="15" fillId="0" borderId="66" xfId="2" applyFont="1" applyBorder="1">
      <alignment vertical="center"/>
    </xf>
    <xf numFmtId="0" fontId="15" fillId="0" borderId="67" xfId="2" applyFont="1" applyBorder="1">
      <alignment vertical="center"/>
    </xf>
    <xf numFmtId="0" fontId="15" fillId="0" borderId="68" xfId="2" applyFont="1" applyBorder="1">
      <alignment vertical="center"/>
    </xf>
    <xf numFmtId="0" fontId="15" fillId="0" borderId="69" xfId="2" applyFont="1" applyBorder="1">
      <alignment vertical="center"/>
    </xf>
    <xf numFmtId="0" fontId="15" fillId="0" borderId="0" xfId="2" applyFont="1" applyBorder="1">
      <alignment vertical="center"/>
    </xf>
    <xf numFmtId="0" fontId="14" fillId="0" borderId="0" xfId="1" applyFon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16" fillId="0" borderId="20" xfId="1" applyFont="1" applyBorder="1" applyAlignment="1">
      <alignment vertical="center"/>
    </xf>
    <xf numFmtId="0" fontId="15" fillId="0" borderId="64" xfId="2" applyFont="1" applyBorder="1">
      <alignment vertical="center"/>
    </xf>
    <xf numFmtId="0" fontId="24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3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2" borderId="19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2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11" fillId="2" borderId="24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vertical="center" shrinkToFit="1"/>
    </xf>
    <xf numFmtId="0" fontId="7" fillId="3" borderId="19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26" fillId="2" borderId="20" xfId="0" applyFont="1" applyFill="1" applyBorder="1" applyAlignment="1">
      <alignment vertical="center" shrinkToFit="1"/>
    </xf>
    <xf numFmtId="0" fontId="26" fillId="2" borderId="21" xfId="0" applyFont="1" applyFill="1" applyBorder="1" applyAlignment="1">
      <alignment vertical="center" shrinkToFit="1"/>
    </xf>
    <xf numFmtId="0" fontId="11" fillId="2" borderId="35" xfId="0" applyFont="1" applyFill="1" applyBorder="1" applyAlignment="1">
      <alignment vertical="center" shrinkToFit="1"/>
    </xf>
    <xf numFmtId="0" fontId="11" fillId="2" borderId="37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2" borderId="32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/>
    </xf>
    <xf numFmtId="0" fontId="26" fillId="2" borderId="3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 shrinkToFit="1"/>
    </xf>
    <xf numFmtId="0" fontId="26" fillId="0" borderId="28" xfId="0" applyFont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2" borderId="29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7" fontId="7" fillId="0" borderId="80" xfId="0" applyNumberFormat="1" applyFont="1" applyFill="1" applyBorder="1" applyAlignment="1" applyProtection="1">
      <alignment horizontal="center" vertical="center"/>
      <protection locked="0"/>
    </xf>
    <xf numFmtId="177" fontId="7" fillId="0" borderId="74" xfId="0" applyNumberFormat="1" applyFont="1" applyFill="1" applyBorder="1" applyAlignment="1" applyProtection="1">
      <alignment horizontal="center" vertical="center"/>
      <protection locked="0"/>
    </xf>
    <xf numFmtId="178" fontId="7" fillId="0" borderId="37" xfId="0" applyNumberFormat="1" applyFont="1" applyFill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26" fillId="2" borderId="35" xfId="0" applyFont="1" applyFill="1" applyBorder="1" applyAlignment="1">
      <alignment vertical="center" shrinkToFit="1"/>
    </xf>
    <xf numFmtId="0" fontId="26" fillId="2" borderId="37" xfId="0" applyFont="1" applyFill="1" applyBorder="1" applyAlignment="1">
      <alignment vertical="center" shrinkToFit="1"/>
    </xf>
    <xf numFmtId="0" fontId="11" fillId="2" borderId="95" xfId="0" applyFont="1" applyFill="1" applyBorder="1" applyAlignment="1">
      <alignment vertical="center" shrinkToFit="1"/>
    </xf>
    <xf numFmtId="0" fontId="11" fillId="2" borderId="97" xfId="0" applyFont="1" applyFill="1" applyBorder="1" applyAlignment="1">
      <alignment vertical="center" shrinkToFit="1"/>
    </xf>
    <xf numFmtId="176" fontId="11" fillId="2" borderId="98" xfId="0" applyNumberFormat="1" applyFont="1" applyFill="1" applyBorder="1" applyAlignment="1">
      <alignment vertical="center" shrinkToFit="1"/>
    </xf>
    <xf numFmtId="0" fontId="11" fillId="2" borderId="47" xfId="0" applyFont="1" applyFill="1" applyBorder="1" applyAlignment="1">
      <alignment vertical="center" shrinkToFit="1"/>
    </xf>
    <xf numFmtId="176" fontId="11" fillId="2" borderId="46" xfId="0" applyNumberFormat="1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0" fontId="26" fillId="2" borderId="95" xfId="0" applyFont="1" applyFill="1" applyBorder="1" applyAlignment="1">
      <alignment vertical="center" shrinkToFit="1"/>
    </xf>
    <xf numFmtId="0" fontId="26" fillId="2" borderId="97" xfId="0" applyFont="1" applyFill="1" applyBorder="1" applyAlignment="1">
      <alignment vertical="center" shrinkToFit="1"/>
    </xf>
    <xf numFmtId="176" fontId="26" fillId="2" borderId="98" xfId="0" applyNumberFormat="1" applyFont="1" applyFill="1" applyBorder="1" applyAlignment="1">
      <alignment vertical="center" shrinkToFit="1"/>
    </xf>
    <xf numFmtId="0" fontId="26" fillId="2" borderId="47" xfId="0" applyFont="1" applyFill="1" applyBorder="1" applyAlignment="1">
      <alignment vertical="center" shrinkToFit="1"/>
    </xf>
    <xf numFmtId="176" fontId="26" fillId="2" borderId="46" xfId="0" applyNumberFormat="1" applyFont="1" applyFill="1" applyBorder="1" applyAlignment="1">
      <alignment vertical="center" shrinkToFit="1"/>
    </xf>
    <xf numFmtId="0" fontId="26" fillId="2" borderId="6" xfId="0" applyFont="1" applyFill="1" applyBorder="1" applyAlignment="1">
      <alignment vertical="center" shrinkToFit="1"/>
    </xf>
    <xf numFmtId="176" fontId="26" fillId="2" borderId="7" xfId="0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180" fontId="11" fillId="2" borderId="5" xfId="0" applyNumberFormat="1" applyFont="1" applyFill="1" applyBorder="1" applyAlignment="1">
      <alignment vertical="center" shrinkToFit="1"/>
    </xf>
    <xf numFmtId="180" fontId="11" fillId="2" borderId="20" xfId="0" applyNumberFormat="1" applyFont="1" applyFill="1" applyBorder="1" applyAlignment="1">
      <alignment vertical="center" shrinkToFit="1"/>
    </xf>
    <xf numFmtId="180" fontId="11" fillId="2" borderId="21" xfId="0" applyNumberFormat="1" applyFont="1" applyFill="1" applyBorder="1" applyAlignment="1">
      <alignment vertical="center" shrinkToFit="1"/>
    </xf>
    <xf numFmtId="180" fontId="11" fillId="0" borderId="23" xfId="0" applyNumberFormat="1" applyFont="1" applyFill="1" applyBorder="1" applyAlignment="1">
      <alignment vertical="center" shrinkToFit="1"/>
    </xf>
    <xf numFmtId="180" fontId="11" fillId="0" borderId="24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26" fillId="0" borderId="23" xfId="0" applyNumberFormat="1" applyFont="1" applyFill="1" applyBorder="1" applyAlignment="1">
      <alignment vertical="center" shrinkToFit="1"/>
    </xf>
    <xf numFmtId="180" fontId="26" fillId="0" borderId="24" xfId="0" applyNumberFormat="1" applyFont="1" applyFill="1" applyBorder="1" applyAlignment="1">
      <alignment vertical="center" shrinkToFit="1"/>
    </xf>
    <xf numFmtId="180" fontId="26" fillId="0" borderId="22" xfId="0" applyNumberFormat="1" applyFont="1" applyFill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1" fillId="3" borderId="9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2" borderId="100" xfId="0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11" fillId="2" borderId="101" xfId="0" applyFont="1" applyFill="1" applyBorder="1" applyAlignment="1">
      <alignment vertical="center" shrinkToFit="1"/>
    </xf>
    <xf numFmtId="0" fontId="11" fillId="2" borderId="99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vertical="center" shrinkToFit="1"/>
    </xf>
    <xf numFmtId="0" fontId="11" fillId="3" borderId="102" xfId="0" applyFont="1" applyFill="1" applyBorder="1" applyAlignment="1">
      <alignment horizontal="center" vertical="center" shrinkToFit="1"/>
    </xf>
    <xf numFmtId="176" fontId="11" fillId="2" borderId="103" xfId="0" applyNumberFormat="1" applyFont="1" applyFill="1" applyBorder="1" applyAlignment="1">
      <alignment vertical="center" shrinkToFit="1"/>
    </xf>
    <xf numFmtId="176" fontId="11" fillId="2" borderId="104" xfId="0" applyNumberFormat="1" applyFont="1" applyFill="1" applyBorder="1" applyAlignment="1">
      <alignment vertical="center" shrinkToFit="1"/>
    </xf>
    <xf numFmtId="176" fontId="11" fillId="2" borderId="102" xfId="0" applyNumberFormat="1" applyFont="1" applyFill="1" applyBorder="1" applyAlignment="1">
      <alignment vertical="center" shrinkToFit="1"/>
    </xf>
    <xf numFmtId="0" fontId="26" fillId="2" borderId="100" xfId="0" applyFont="1" applyFill="1" applyBorder="1" applyAlignment="1">
      <alignment vertical="center" shrinkToFit="1"/>
    </xf>
    <xf numFmtId="176" fontId="26" fillId="2" borderId="45" xfId="0" applyNumberFormat="1" applyFont="1" applyFill="1" applyBorder="1" applyAlignment="1">
      <alignment vertical="center" shrinkToFit="1"/>
    </xf>
    <xf numFmtId="0" fontId="26" fillId="2" borderId="101" xfId="0" applyFont="1" applyFill="1" applyBorder="1" applyAlignment="1">
      <alignment vertical="center" shrinkToFit="1"/>
    </xf>
    <xf numFmtId="0" fontId="26" fillId="2" borderId="99" xfId="0" applyFont="1" applyFill="1" applyBorder="1" applyAlignment="1">
      <alignment vertical="center" shrinkToFit="1"/>
    </xf>
    <xf numFmtId="0" fontId="26" fillId="2" borderId="44" xfId="0" applyFont="1" applyFill="1" applyBorder="1" applyAlignment="1">
      <alignment vertical="center" shrinkToFit="1"/>
    </xf>
    <xf numFmtId="176" fontId="26" fillId="2" borderId="103" xfId="0" applyNumberFormat="1" applyFont="1" applyFill="1" applyBorder="1" applyAlignment="1">
      <alignment vertical="center" shrinkToFit="1"/>
    </xf>
    <xf numFmtId="176" fontId="26" fillId="2" borderId="104" xfId="0" applyNumberFormat="1" applyFont="1" applyFill="1" applyBorder="1" applyAlignment="1">
      <alignment vertical="center" shrinkToFit="1"/>
    </xf>
    <xf numFmtId="176" fontId="26" fillId="2" borderId="102" xfId="0" applyNumberFormat="1" applyFont="1" applyFill="1" applyBorder="1" applyAlignment="1">
      <alignment vertical="center" shrinkToFit="1"/>
    </xf>
    <xf numFmtId="0" fontId="11" fillId="2" borderId="96" xfId="0" applyNumberFormat="1" applyFont="1" applyFill="1" applyBorder="1" applyAlignment="1">
      <alignment vertical="center" shrinkToFit="1"/>
    </xf>
    <xf numFmtId="0" fontId="11" fillId="2" borderId="24" xfId="0" applyNumberFormat="1" applyFont="1" applyFill="1" applyBorder="1" applyAlignment="1">
      <alignment vertical="center" shrinkToFit="1"/>
    </xf>
    <xf numFmtId="0" fontId="11" fillId="2" borderId="22" xfId="0" applyNumberFormat="1" applyFont="1" applyFill="1" applyBorder="1" applyAlignment="1">
      <alignment vertical="center" shrinkToFit="1"/>
    </xf>
    <xf numFmtId="0" fontId="26" fillId="2" borderId="96" xfId="0" applyNumberFormat="1" applyFont="1" applyFill="1" applyBorder="1" applyAlignment="1">
      <alignment vertical="center" shrinkToFit="1"/>
    </xf>
    <xf numFmtId="0" fontId="26" fillId="2" borderId="24" xfId="0" applyNumberFormat="1" applyFont="1" applyFill="1" applyBorder="1" applyAlignment="1">
      <alignment vertical="center" shrinkToFit="1"/>
    </xf>
    <xf numFmtId="0" fontId="26" fillId="2" borderId="22" xfId="0" applyNumberFormat="1" applyFont="1" applyFill="1" applyBorder="1" applyAlignment="1">
      <alignment vertical="center" shrinkToFit="1"/>
    </xf>
    <xf numFmtId="0" fontId="7" fillId="4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56" xfId="0" applyFont="1" applyFill="1" applyBorder="1">
      <alignment vertical="center"/>
    </xf>
    <xf numFmtId="0" fontId="7" fillId="0" borderId="61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55" xfId="0" applyFont="1" applyFill="1" applyBorder="1">
      <alignment vertical="center"/>
    </xf>
    <xf numFmtId="0" fontId="7" fillId="0" borderId="60" xfId="0" applyFont="1" applyFill="1" applyBorder="1">
      <alignment vertical="center"/>
    </xf>
    <xf numFmtId="49" fontId="7" fillId="0" borderId="15" xfId="0" applyNumberFormat="1" applyFont="1" applyFill="1" applyBorder="1">
      <alignment vertical="center"/>
    </xf>
    <xf numFmtId="49" fontId="7" fillId="0" borderId="59" xfId="0" applyNumberFormat="1" applyFont="1" applyFill="1" applyBorder="1">
      <alignment vertical="center"/>
    </xf>
    <xf numFmtId="0" fontId="7" fillId="0" borderId="59" xfId="0" applyFont="1" applyFill="1" applyBorder="1">
      <alignment vertical="center"/>
    </xf>
    <xf numFmtId="0" fontId="7" fillId="4" borderId="70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7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7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0" fontId="26" fillId="0" borderId="107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2" borderId="110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111" xfId="0" applyFont="1" applyFill="1" applyBorder="1" applyAlignment="1">
      <alignment vertical="center" shrinkToFit="1"/>
    </xf>
    <xf numFmtId="0" fontId="26" fillId="0" borderId="111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/>
    </xf>
    <xf numFmtId="0" fontId="8" fillId="0" borderId="55" xfId="0" applyFont="1" applyFill="1" applyBorder="1">
      <alignment vertical="center"/>
    </xf>
    <xf numFmtId="0" fontId="26" fillId="0" borderId="112" xfId="0" applyFont="1" applyFill="1" applyBorder="1" applyAlignment="1">
      <alignment vertical="center"/>
    </xf>
    <xf numFmtId="0" fontId="26" fillId="0" borderId="113" xfId="0" applyFont="1" applyFill="1" applyBorder="1" applyAlignment="1">
      <alignment vertical="center"/>
    </xf>
    <xf numFmtId="0" fontId="26" fillId="0" borderId="114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 shrinkToFit="1"/>
    </xf>
    <xf numFmtId="0" fontId="26" fillId="2" borderId="4" xfId="0" applyFont="1" applyFill="1" applyBorder="1" applyAlignment="1">
      <alignment vertical="center" shrinkToFit="1"/>
    </xf>
    <xf numFmtId="0" fontId="11" fillId="0" borderId="112" xfId="0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11" fillId="0" borderId="114" xfId="0" applyFont="1" applyFill="1" applyBorder="1" applyAlignment="1">
      <alignment vertical="center"/>
    </xf>
    <xf numFmtId="0" fontId="11" fillId="2" borderId="94" xfId="0" applyFont="1" applyFill="1" applyBorder="1" applyAlignment="1">
      <alignment vertical="center" shrinkToFit="1"/>
    </xf>
    <xf numFmtId="0" fontId="26" fillId="2" borderId="94" xfId="0" applyFont="1" applyFill="1" applyBorder="1" applyAlignment="1">
      <alignment vertical="center" shrinkToFit="1"/>
    </xf>
    <xf numFmtId="0" fontId="11" fillId="3" borderId="115" xfId="0" applyFont="1" applyFill="1" applyBorder="1" applyAlignment="1">
      <alignment horizontal="center" vertical="center" shrinkToFit="1"/>
    </xf>
    <xf numFmtId="0" fontId="11" fillId="3" borderId="116" xfId="0" applyFont="1" applyFill="1" applyBorder="1" applyAlignment="1">
      <alignment horizontal="center" vertical="center" shrinkToFit="1"/>
    </xf>
    <xf numFmtId="0" fontId="33" fillId="0" borderId="0" xfId="0" applyFont="1" applyFill="1" applyBorder="1">
      <alignment vertical="center"/>
    </xf>
    <xf numFmtId="0" fontId="33" fillId="0" borderId="0" xfId="0" applyFont="1" applyFill="1" applyBorder="1" applyAlignment="1">
      <alignment vertical="center" shrinkToFit="1"/>
    </xf>
    <xf numFmtId="0" fontId="9" fillId="0" borderId="0" xfId="0" applyFont="1" applyAlignment="1">
      <alignment horizont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11" fillId="0" borderId="0" xfId="0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/>
    </xf>
    <xf numFmtId="0" fontId="28" fillId="2" borderId="109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 shrinkToFit="1"/>
    </xf>
    <xf numFmtId="0" fontId="11" fillId="3" borderId="92" xfId="0" applyFont="1" applyFill="1" applyBorder="1" applyAlignment="1">
      <alignment horizontal="center" vertical="center" shrinkToFit="1"/>
    </xf>
    <xf numFmtId="0" fontId="11" fillId="3" borderId="90" xfId="0" applyFont="1" applyFill="1" applyBorder="1" applyAlignment="1">
      <alignment horizontal="center" vertical="center" shrinkToFit="1"/>
    </xf>
    <xf numFmtId="0" fontId="11" fillId="3" borderId="93" xfId="0" applyFont="1" applyFill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0" fontId="29" fillId="0" borderId="72" xfId="0" applyFont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91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9" fillId="2" borderId="118" xfId="0" applyFont="1" applyFill="1" applyBorder="1" applyAlignment="1">
      <alignment horizontal="center" vertical="center" shrinkToFit="1"/>
    </xf>
    <xf numFmtId="0" fontId="29" fillId="2" borderId="117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center" shrinkToFit="1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2" borderId="109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31" fillId="0" borderId="76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50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Alignment="1" applyProtection="1">
      <alignment horizontal="left" vertical="center" shrinkToFit="1"/>
      <protection locked="0"/>
    </xf>
    <xf numFmtId="0" fontId="7" fillId="2" borderId="74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31" fillId="0" borderId="76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78" xfId="0" applyFont="1" applyFill="1" applyBorder="1" applyAlignment="1">
      <alignment horizontal="center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3" borderId="72" xfId="0" applyFont="1" applyFill="1" applyBorder="1" applyAlignment="1">
      <alignment horizontal="center" vertical="center" shrinkToFit="1"/>
    </xf>
    <xf numFmtId="0" fontId="11" fillId="3" borderId="75" xfId="0" applyFont="1" applyFill="1" applyBorder="1" applyAlignment="1">
      <alignment horizontal="center" vertic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7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wrapText="1" shrinkToFit="1"/>
    </xf>
    <xf numFmtId="0" fontId="9" fillId="0" borderId="119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shrinkToFit="1"/>
    </xf>
    <xf numFmtId="176" fontId="8" fillId="0" borderId="46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4" fillId="0" borderId="0" xfId="1" applyFont="1" applyAlignment="1">
      <alignment horizontal="distributed" vertical="center"/>
    </xf>
    <xf numFmtId="0" fontId="21" fillId="0" borderId="56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16" fillId="0" borderId="25" xfId="1" applyFont="1" applyBorder="1" applyAlignment="1">
      <alignment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0020"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</dxfs>
  <tableStyles count="0" defaultTableStyle="TableStyleMedium9" defaultPivotStyle="PivotStyleLight16"/>
  <colors>
    <mruColors>
      <color rgb="FF0000FF"/>
      <color rgb="FFCCFFFF"/>
      <color rgb="FF0099FF"/>
      <color rgb="FF66FFFF"/>
      <color rgb="FF99CCFF"/>
      <color rgb="FFFF7C80"/>
      <color rgb="FF99FF99"/>
      <color rgb="FFFF99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127002</xdr:colOff>
      <xdr:row>2</xdr:row>
      <xdr:rowOff>154214</xdr:rowOff>
    </xdr:from>
    <xdr:to>
      <xdr:col>24</xdr:col>
      <xdr:colOff>462644</xdr:colOff>
      <xdr:row>26</xdr:row>
      <xdr:rowOff>8703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6" y="480785"/>
          <a:ext cx="6567714" cy="3773347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145144</xdr:colOff>
      <xdr:row>29</xdr:row>
      <xdr:rowOff>154213</xdr:rowOff>
    </xdr:from>
    <xdr:to>
      <xdr:col>24</xdr:col>
      <xdr:colOff>480786</xdr:colOff>
      <xdr:row>53</xdr:row>
      <xdr:rowOff>11319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4858" y="4889499"/>
          <a:ext cx="6567714" cy="3775963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8</xdr:col>
      <xdr:colOff>244928</xdr:colOff>
      <xdr:row>5</xdr:row>
      <xdr:rowOff>27213</xdr:rowOff>
    </xdr:from>
    <xdr:to>
      <xdr:col>11</xdr:col>
      <xdr:colOff>571499</xdr:colOff>
      <xdr:row>9</xdr:row>
      <xdr:rowOff>108858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816928" y="843642"/>
          <a:ext cx="2149928" cy="734787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2017 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⇒ 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2018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への変更点を赤字にしています。ご注意のうえ入力をお願いします。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857250</xdr:colOff>
      <xdr:row>8</xdr:row>
      <xdr:rowOff>101600</xdr:rowOff>
    </xdr:from>
    <xdr:to>
      <xdr:col>11</xdr:col>
      <xdr:colOff>1250950</xdr:colOff>
      <xdr:row>10</xdr:row>
      <xdr:rowOff>171450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915150" y="1727200"/>
          <a:ext cx="1403350" cy="476250"/>
        </a:xfrm>
        <a:prstGeom prst="wedgeRoundRectCallout">
          <a:avLst>
            <a:gd name="adj1" fmla="val -19928"/>
            <a:gd name="adj2" fmla="val -681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区分により、</a:t>
          </a:r>
          <a:endParaRPr kumimoji="1" lang="en-US" altLang="ja-JP" sz="10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28575</xdr:rowOff>
    </xdr:from>
    <xdr:to>
      <xdr:col>20</xdr:col>
      <xdr:colOff>523875</xdr:colOff>
      <xdr:row>1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629275" y="2857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57150</xdr:rowOff>
    </xdr:from>
    <xdr:to>
      <xdr:col>20</xdr:col>
      <xdr:colOff>533400</xdr:colOff>
      <xdr:row>1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638800" y="57150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4×400m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、三段跳、円盤投は高校・一般のみ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20</xdr:col>
      <xdr:colOff>504825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610225" y="4762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57150</xdr:rowOff>
    </xdr:from>
    <xdr:to>
      <xdr:col>22</xdr:col>
      <xdr:colOff>273050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162550" y="57150"/>
          <a:ext cx="5429250" cy="52070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市外の中学生は一人１種目以内です。ご注意ください。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3000mSC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</a:t>
          </a:r>
          <a:r>
            <a:rPr kumimoji="1" lang="ja-JP" altLang="en-US" sz="11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女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やり投は高校・一般のみ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1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1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1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1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1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1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1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1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1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1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1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33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 x14ac:dyDescent="0.1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 x14ac:dyDescent="0.2">
      <c r="A1" s="272" t="s">
        <v>95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Q1" s="258" t="s">
        <v>185</v>
      </c>
      <c r="R1" s="259"/>
      <c r="S1" s="259"/>
      <c r="T1" s="259"/>
      <c r="U1" s="256">
        <f>名簿!$D$3</f>
        <v>0</v>
      </c>
      <c r="V1" s="256"/>
      <c r="W1" s="256"/>
      <c r="X1" s="256"/>
      <c r="Y1" s="257"/>
      <c r="Z1" s="258" t="s">
        <v>186</v>
      </c>
      <c r="AA1" s="259"/>
      <c r="AB1" s="226">
        <f>名簿!$D$8</f>
        <v>0</v>
      </c>
      <c r="AC1" s="224"/>
      <c r="AD1" s="224"/>
      <c r="AE1" s="264">
        <f>名簿!$D$3</f>
        <v>0</v>
      </c>
      <c r="AF1" s="265"/>
      <c r="AG1" s="266"/>
    </row>
    <row r="2" spans="1:33" ht="15.95" customHeight="1" thickBot="1" x14ac:dyDescent="0.2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5.95" customHeight="1" thickBot="1" x14ac:dyDescent="0.2">
      <c r="A3" s="268" t="s">
        <v>91</v>
      </c>
      <c r="B3" s="270" t="s">
        <v>86</v>
      </c>
      <c r="C3" s="260" t="s">
        <v>75</v>
      </c>
      <c r="D3" s="260" t="s">
        <v>72</v>
      </c>
      <c r="E3" s="260" t="s">
        <v>100</v>
      </c>
      <c r="F3" s="260" t="s">
        <v>71</v>
      </c>
      <c r="G3" s="260" t="s">
        <v>77</v>
      </c>
      <c r="H3" s="260" t="s">
        <v>78</v>
      </c>
      <c r="I3" s="267" t="s">
        <v>85</v>
      </c>
      <c r="J3" s="267"/>
      <c r="K3" s="267"/>
      <c r="L3" s="267"/>
      <c r="M3" s="267"/>
      <c r="N3" s="267"/>
      <c r="O3" s="262" t="s">
        <v>80</v>
      </c>
      <c r="Q3" s="268" t="s">
        <v>91</v>
      </c>
      <c r="R3" s="270" t="s">
        <v>86</v>
      </c>
      <c r="S3" s="260" t="s">
        <v>75</v>
      </c>
      <c r="T3" s="260" t="s">
        <v>72</v>
      </c>
      <c r="U3" s="260" t="s">
        <v>100</v>
      </c>
      <c r="V3" s="260" t="s">
        <v>71</v>
      </c>
      <c r="W3" s="260" t="s">
        <v>77</v>
      </c>
      <c r="X3" s="260" t="s">
        <v>78</v>
      </c>
      <c r="Y3" s="267" t="s">
        <v>85</v>
      </c>
      <c r="Z3" s="267"/>
      <c r="AA3" s="267"/>
      <c r="AB3" s="267"/>
      <c r="AC3" s="267"/>
      <c r="AD3" s="267"/>
      <c r="AE3" s="262" t="s">
        <v>80</v>
      </c>
    </row>
    <row r="4" spans="1:33" ht="15.95" customHeight="1" thickTop="1" thickBot="1" x14ac:dyDescent="0.2">
      <c r="A4" s="269"/>
      <c r="B4" s="271"/>
      <c r="C4" s="261"/>
      <c r="D4" s="261"/>
      <c r="E4" s="261"/>
      <c r="F4" s="261"/>
      <c r="G4" s="261"/>
      <c r="H4" s="261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63"/>
      <c r="Q4" s="269"/>
      <c r="R4" s="271"/>
      <c r="S4" s="261"/>
      <c r="T4" s="261"/>
      <c r="U4" s="261"/>
      <c r="V4" s="261"/>
      <c r="W4" s="261"/>
      <c r="X4" s="261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63"/>
    </row>
    <row r="5" spans="1:33" ht="15.95" customHeight="1" thickTop="1" x14ac:dyDescent="0.15">
      <c r="A5" s="223">
        <v>1</v>
      </c>
      <c r="B5" s="238" t="str">
        <f t="shared" ref="B5:B36" si="0">IF(VLOOKUP(A5,市男,2,FALSE)="","",VLOOKUP(A5,市男,2,FALSE))</f>
        <v/>
      </c>
      <c r="C5" s="241" t="str">
        <f t="shared" ref="C5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IF(B5="","",IF(VLOOKUP(A5,市男,5,FALSE)="","",VLOOKUP(A5,市男,5,FALSE)))</f>
        <v/>
      </c>
      <c r="J5" s="136" t="str">
        <f t="shared" ref="J5:J36" si="6">IF(B5="","",IF(VLOOKUP(A5,市男,6,FALSE)="","",VLOOKUP(A5,市男,6,FALSE)))</f>
        <v/>
      </c>
      <c r="K5" s="135" t="str">
        <f t="shared" ref="K5:K36" si="7">IF(B5="","",IF(VLOOKUP(A5,市男,7,FALSE)="","",VLOOKUP(A5,市男,7,FALSE)))</f>
        <v/>
      </c>
      <c r="L5" s="136" t="str">
        <f t="shared" ref="L5:L36" si="8">IF(B5="","",IF(VLOOKUP(A5,市男,8,FALSE)="","",VLOOKUP(A5,市男,8,FALSE)))</f>
        <v/>
      </c>
      <c r="M5" s="135" t="str">
        <f t="shared" ref="M5:M36" si="9">IF(B5="","",IF(VLOOKUP(A5,市男,9,FALSE)="","",VLOOKUP(A5,市男,9,FALSE)))</f>
        <v/>
      </c>
      <c r="N5" s="136" t="str">
        <f t="shared" ref="N5:N36" si="10">IF(B5="","",IF(VLOOKUP(A5,市男,10,FALSE)="","",VLOOKUP(A5,市男,10,FALSE)))</f>
        <v/>
      </c>
      <c r="O5" s="187" t="str">
        <f t="shared" ref="O5" si="11">IF(B5="","",IF(VLOOKUP(B5,名簿,8,FALSE)="","",VLOOKUP(B5,名簿,8,FALSE)))</f>
        <v/>
      </c>
      <c r="Q5" s="222">
        <v>1</v>
      </c>
      <c r="R5" s="233" t="str">
        <f t="shared" ref="R5:R36" si="12">IF(VLOOKUP(Q5,市女,2,FALSE)="","",VLOOKUP(Q5,市女,2,FALSE))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IF(R5="","",IF(VLOOKUP(Q5,市女,5,FALSE)="","",VLOOKUP(Q5,市女,5,FALSE)))</f>
        <v/>
      </c>
      <c r="Z5" s="143" t="str">
        <f t="shared" ref="Z5:Z36" si="18">IF(R5="","",IF(VLOOKUP(Q5,市女,6,FALSE)="","",VLOOKUP(Q5,市女,6,FALSE)))</f>
        <v/>
      </c>
      <c r="AA5" s="142" t="str">
        <f t="shared" ref="AA5:AA36" si="19">IF(R5="","",IF(VLOOKUP(Q5,市女,7,FALSE)="","",VLOOKUP(Q5,市女,7,FALSE)))</f>
        <v/>
      </c>
      <c r="AB5" s="143" t="str">
        <f t="shared" ref="AB5:AB36" si="20">IF(R5="","",IF(VLOOKUP(Q5,市女,8,FALSE)="","",VLOOKUP(Q5,市女,8,FALSE)))</f>
        <v/>
      </c>
      <c r="AC5" s="142" t="str">
        <f t="shared" ref="AC5:AC36" si="21">IF(R5="","",IF(VLOOKUP(Q5,市女,9,FALSE)="","",VLOOKUP(Q5,市女,9,FALSE)))</f>
        <v/>
      </c>
      <c r="AD5" s="143" t="str">
        <f t="shared" ref="AD5:AD36" si="22">IF(R5="","",IF(VLOOKUP(Q5,市女,10,FALSE)="","",VLOOKUP(Q5,市女,10,FALSE)))</f>
        <v/>
      </c>
      <c r="AE5" s="190" t="str">
        <f t="shared" ref="AE5:AE68" si="23">IF(R5="","",IF(VLOOKUP(R5,名簿,8,FALSE)="","",VLOOKUP(R5,名簿,8,FALSE)))</f>
        <v/>
      </c>
    </row>
    <row r="6" spans="1:33" ht="15.95" customHeight="1" x14ac:dyDescent="0.15">
      <c r="A6" s="68">
        <v>2</v>
      </c>
      <c r="B6" s="239" t="str">
        <f t="shared" si="0"/>
        <v/>
      </c>
      <c r="C6" s="73" t="str">
        <f t="shared" ref="C6:C69" si="24">IF(B6="","",VLOOKUP(B6,名簿,2,FALSE))</f>
        <v/>
      </c>
      <c r="D6" s="74" t="str">
        <f t="shared" ref="D6:D69" si="25">IF(B6="","",$U$1)</f>
        <v/>
      </c>
      <c r="E6" s="74" t="str">
        <f t="shared" si="2"/>
        <v/>
      </c>
      <c r="F6" s="74" t="str">
        <f t="shared" ref="F6:F69" si="26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ref="O6:O69" si="27">IF(B6="","",IF(VLOOKUP(B6,名簿,8,FALSE)="","",VLOOKUP(B6,名簿,8,FALSE)))</f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8">IF(R6="","",$U$1)</f>
        <v/>
      </c>
      <c r="U6" s="92" t="str">
        <f t="shared" si="14"/>
        <v/>
      </c>
      <c r="V6" s="92" t="str">
        <f t="shared" ref="V6:V69" si="29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5.95" customHeight="1" x14ac:dyDescent="0.15">
      <c r="A7" s="68">
        <v>3</v>
      </c>
      <c r="B7" s="239" t="str">
        <f t="shared" si="0"/>
        <v/>
      </c>
      <c r="C7" s="73" t="str">
        <f t="shared" si="24"/>
        <v/>
      </c>
      <c r="D7" s="74" t="str">
        <f t="shared" si="25"/>
        <v/>
      </c>
      <c r="E7" s="74" t="str">
        <f t="shared" si="2"/>
        <v/>
      </c>
      <c r="F7" s="74" t="str">
        <f t="shared" si="26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27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8"/>
        <v/>
      </c>
      <c r="U7" s="92" t="str">
        <f t="shared" si="14"/>
        <v/>
      </c>
      <c r="V7" s="92" t="str">
        <f t="shared" si="29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5.95" customHeight="1" x14ac:dyDescent="0.15">
      <c r="A8" s="68">
        <v>4</v>
      </c>
      <c r="B8" s="239" t="str">
        <f t="shared" si="0"/>
        <v/>
      </c>
      <c r="C8" s="73" t="str">
        <f t="shared" si="24"/>
        <v/>
      </c>
      <c r="D8" s="74" t="str">
        <f t="shared" si="25"/>
        <v/>
      </c>
      <c r="E8" s="74" t="str">
        <f t="shared" si="2"/>
        <v/>
      </c>
      <c r="F8" s="74" t="str">
        <f t="shared" si="26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27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8"/>
        <v/>
      </c>
      <c r="U8" s="92" t="str">
        <f t="shared" si="14"/>
        <v/>
      </c>
      <c r="V8" s="92" t="str">
        <f t="shared" si="29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5.95" customHeight="1" x14ac:dyDescent="0.15">
      <c r="A9" s="68">
        <v>5</v>
      </c>
      <c r="B9" s="239" t="str">
        <f t="shared" si="0"/>
        <v/>
      </c>
      <c r="C9" s="73" t="str">
        <f t="shared" si="24"/>
        <v/>
      </c>
      <c r="D9" s="74" t="str">
        <f t="shared" si="25"/>
        <v/>
      </c>
      <c r="E9" s="74" t="str">
        <f t="shared" si="2"/>
        <v/>
      </c>
      <c r="F9" s="74" t="str">
        <f t="shared" si="26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27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8"/>
        <v/>
      </c>
      <c r="U9" s="92" t="str">
        <f t="shared" si="14"/>
        <v/>
      </c>
      <c r="V9" s="92" t="str">
        <f t="shared" si="29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5.95" customHeight="1" x14ac:dyDescent="0.15">
      <c r="A10" s="68">
        <v>6</v>
      </c>
      <c r="B10" s="239" t="str">
        <f t="shared" si="0"/>
        <v/>
      </c>
      <c r="C10" s="73" t="str">
        <f t="shared" si="24"/>
        <v/>
      </c>
      <c r="D10" s="74" t="str">
        <f t="shared" si="25"/>
        <v/>
      </c>
      <c r="E10" s="74" t="str">
        <f t="shared" si="2"/>
        <v/>
      </c>
      <c r="F10" s="74" t="str">
        <f t="shared" si="26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27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8"/>
        <v/>
      </c>
      <c r="U10" s="92" t="str">
        <f t="shared" si="14"/>
        <v/>
      </c>
      <c r="V10" s="92" t="str">
        <f t="shared" si="29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5.95" customHeight="1" x14ac:dyDescent="0.15">
      <c r="A11" s="68">
        <v>7</v>
      </c>
      <c r="B11" s="239" t="str">
        <f t="shared" si="0"/>
        <v/>
      </c>
      <c r="C11" s="73" t="str">
        <f t="shared" si="24"/>
        <v/>
      </c>
      <c r="D11" s="74" t="str">
        <f t="shared" si="25"/>
        <v/>
      </c>
      <c r="E11" s="74" t="str">
        <f t="shared" si="2"/>
        <v/>
      </c>
      <c r="F11" s="74" t="str">
        <f t="shared" si="26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27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8"/>
        <v/>
      </c>
      <c r="U11" s="92" t="str">
        <f t="shared" si="14"/>
        <v/>
      </c>
      <c r="V11" s="92" t="str">
        <f t="shared" si="29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5.95" customHeight="1" x14ac:dyDescent="0.15">
      <c r="A12" s="68">
        <v>8</v>
      </c>
      <c r="B12" s="239" t="str">
        <f t="shared" si="0"/>
        <v/>
      </c>
      <c r="C12" s="73" t="str">
        <f t="shared" si="24"/>
        <v/>
      </c>
      <c r="D12" s="74" t="str">
        <f t="shared" si="25"/>
        <v/>
      </c>
      <c r="E12" s="74" t="str">
        <f t="shared" si="2"/>
        <v/>
      </c>
      <c r="F12" s="74" t="str">
        <f t="shared" si="26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27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8"/>
        <v/>
      </c>
      <c r="U12" s="92" t="str">
        <f t="shared" si="14"/>
        <v/>
      </c>
      <c r="V12" s="92" t="str">
        <f t="shared" si="29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5.95" customHeight="1" x14ac:dyDescent="0.15">
      <c r="A13" s="68">
        <v>9</v>
      </c>
      <c r="B13" s="239" t="str">
        <f t="shared" si="0"/>
        <v/>
      </c>
      <c r="C13" s="73" t="str">
        <f t="shared" si="24"/>
        <v/>
      </c>
      <c r="D13" s="74" t="str">
        <f t="shared" si="25"/>
        <v/>
      </c>
      <c r="E13" s="74" t="str">
        <f t="shared" si="2"/>
        <v/>
      </c>
      <c r="F13" s="74" t="str">
        <f t="shared" si="26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27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8"/>
        <v/>
      </c>
      <c r="U13" s="92" t="str">
        <f t="shared" si="14"/>
        <v/>
      </c>
      <c r="V13" s="92" t="str">
        <f t="shared" si="29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5.95" customHeight="1" x14ac:dyDescent="0.15">
      <c r="A14" s="68">
        <v>10</v>
      </c>
      <c r="B14" s="239" t="str">
        <f t="shared" si="0"/>
        <v/>
      </c>
      <c r="C14" s="73" t="str">
        <f t="shared" si="24"/>
        <v/>
      </c>
      <c r="D14" s="74" t="str">
        <f t="shared" si="25"/>
        <v/>
      </c>
      <c r="E14" s="74" t="str">
        <f t="shared" si="2"/>
        <v/>
      </c>
      <c r="F14" s="74" t="str">
        <f t="shared" si="26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27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8"/>
        <v/>
      </c>
      <c r="U14" s="92" t="str">
        <f t="shared" si="14"/>
        <v/>
      </c>
      <c r="V14" s="92" t="str">
        <f t="shared" si="29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5.95" customHeight="1" x14ac:dyDescent="0.15">
      <c r="A15" s="68">
        <v>11</v>
      </c>
      <c r="B15" s="239" t="str">
        <f t="shared" si="0"/>
        <v/>
      </c>
      <c r="C15" s="73" t="str">
        <f t="shared" si="24"/>
        <v/>
      </c>
      <c r="D15" s="74" t="str">
        <f t="shared" si="25"/>
        <v/>
      </c>
      <c r="E15" s="74" t="str">
        <f t="shared" si="2"/>
        <v/>
      </c>
      <c r="F15" s="74" t="str">
        <f t="shared" si="26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27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8"/>
        <v/>
      </c>
      <c r="U15" s="92" t="str">
        <f t="shared" si="14"/>
        <v/>
      </c>
      <c r="V15" s="92" t="str">
        <f t="shared" si="29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5.95" customHeight="1" x14ac:dyDescent="0.15">
      <c r="A16" s="68">
        <v>12</v>
      </c>
      <c r="B16" s="239" t="str">
        <f t="shared" si="0"/>
        <v/>
      </c>
      <c r="C16" s="73" t="str">
        <f t="shared" si="24"/>
        <v/>
      </c>
      <c r="D16" s="74" t="str">
        <f t="shared" si="25"/>
        <v/>
      </c>
      <c r="E16" s="74" t="str">
        <f t="shared" si="2"/>
        <v/>
      </c>
      <c r="F16" s="74" t="str">
        <f t="shared" si="26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27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8"/>
        <v/>
      </c>
      <c r="U16" s="92" t="str">
        <f t="shared" si="14"/>
        <v/>
      </c>
      <c r="V16" s="92" t="str">
        <f t="shared" si="29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5.95" customHeight="1" x14ac:dyDescent="0.15">
      <c r="A17" s="68">
        <v>13</v>
      </c>
      <c r="B17" s="239" t="str">
        <f t="shared" si="0"/>
        <v/>
      </c>
      <c r="C17" s="73" t="str">
        <f t="shared" si="24"/>
        <v/>
      </c>
      <c r="D17" s="74" t="str">
        <f t="shared" si="25"/>
        <v/>
      </c>
      <c r="E17" s="74" t="str">
        <f t="shared" si="2"/>
        <v/>
      </c>
      <c r="F17" s="74" t="str">
        <f t="shared" si="26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27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8"/>
        <v/>
      </c>
      <c r="U17" s="92" t="str">
        <f t="shared" si="14"/>
        <v/>
      </c>
      <c r="V17" s="92" t="str">
        <f t="shared" si="29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5.95" customHeight="1" x14ac:dyDescent="0.15">
      <c r="A18" s="68">
        <v>14</v>
      </c>
      <c r="B18" s="239" t="str">
        <f t="shared" si="0"/>
        <v/>
      </c>
      <c r="C18" s="73" t="str">
        <f t="shared" si="24"/>
        <v/>
      </c>
      <c r="D18" s="74" t="str">
        <f t="shared" si="25"/>
        <v/>
      </c>
      <c r="E18" s="74" t="str">
        <f t="shared" si="2"/>
        <v/>
      </c>
      <c r="F18" s="74" t="str">
        <f t="shared" si="26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27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8"/>
        <v/>
      </c>
      <c r="U18" s="92" t="str">
        <f t="shared" si="14"/>
        <v/>
      </c>
      <c r="V18" s="92" t="str">
        <f t="shared" si="29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5.95" customHeight="1" x14ac:dyDescent="0.15">
      <c r="A19" s="68">
        <v>15</v>
      </c>
      <c r="B19" s="239" t="str">
        <f t="shared" si="0"/>
        <v/>
      </c>
      <c r="C19" s="73" t="str">
        <f t="shared" si="24"/>
        <v/>
      </c>
      <c r="D19" s="74" t="str">
        <f t="shared" si="25"/>
        <v/>
      </c>
      <c r="E19" s="74" t="str">
        <f t="shared" si="2"/>
        <v/>
      </c>
      <c r="F19" s="74" t="str">
        <f t="shared" si="26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27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8"/>
        <v/>
      </c>
      <c r="U19" s="92" t="str">
        <f t="shared" si="14"/>
        <v/>
      </c>
      <c r="V19" s="92" t="str">
        <f t="shared" si="29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5.95" customHeight="1" x14ac:dyDescent="0.15">
      <c r="A20" s="68">
        <v>16</v>
      </c>
      <c r="B20" s="239" t="str">
        <f t="shared" si="0"/>
        <v/>
      </c>
      <c r="C20" s="73" t="str">
        <f t="shared" si="24"/>
        <v/>
      </c>
      <c r="D20" s="74" t="str">
        <f t="shared" si="25"/>
        <v/>
      </c>
      <c r="E20" s="74" t="str">
        <f t="shared" si="2"/>
        <v/>
      </c>
      <c r="F20" s="74" t="str">
        <f t="shared" si="26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27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8"/>
        <v/>
      </c>
      <c r="U20" s="92" t="str">
        <f t="shared" si="14"/>
        <v/>
      </c>
      <c r="V20" s="92" t="str">
        <f t="shared" si="29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5.95" customHeight="1" x14ac:dyDescent="0.15">
      <c r="A21" s="68">
        <v>17</v>
      </c>
      <c r="B21" s="239" t="str">
        <f t="shared" si="0"/>
        <v/>
      </c>
      <c r="C21" s="73" t="str">
        <f t="shared" si="24"/>
        <v/>
      </c>
      <c r="D21" s="74" t="str">
        <f t="shared" si="25"/>
        <v/>
      </c>
      <c r="E21" s="74" t="str">
        <f t="shared" si="2"/>
        <v/>
      </c>
      <c r="F21" s="74" t="str">
        <f t="shared" si="26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27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8"/>
        <v/>
      </c>
      <c r="U21" s="92" t="str">
        <f t="shared" si="14"/>
        <v/>
      </c>
      <c r="V21" s="92" t="str">
        <f t="shared" si="29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5.95" customHeight="1" x14ac:dyDescent="0.15">
      <c r="A22" s="68">
        <v>18</v>
      </c>
      <c r="B22" s="239" t="str">
        <f t="shared" si="0"/>
        <v/>
      </c>
      <c r="C22" s="73" t="str">
        <f t="shared" si="24"/>
        <v/>
      </c>
      <c r="D22" s="74" t="str">
        <f t="shared" si="25"/>
        <v/>
      </c>
      <c r="E22" s="74" t="str">
        <f t="shared" si="2"/>
        <v/>
      </c>
      <c r="F22" s="74" t="str">
        <f t="shared" si="26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27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8"/>
        <v/>
      </c>
      <c r="U22" s="92" t="str">
        <f t="shared" si="14"/>
        <v/>
      </c>
      <c r="V22" s="92" t="str">
        <f t="shared" si="29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5.95" customHeight="1" x14ac:dyDescent="0.15">
      <c r="A23" s="68">
        <v>19</v>
      </c>
      <c r="B23" s="239" t="str">
        <f t="shared" si="0"/>
        <v/>
      </c>
      <c r="C23" s="73" t="str">
        <f t="shared" si="24"/>
        <v/>
      </c>
      <c r="D23" s="74" t="str">
        <f t="shared" si="25"/>
        <v/>
      </c>
      <c r="E23" s="74" t="str">
        <f t="shared" si="2"/>
        <v/>
      </c>
      <c r="F23" s="74" t="str">
        <f t="shared" si="26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27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8"/>
        <v/>
      </c>
      <c r="U23" s="92" t="str">
        <f t="shared" si="14"/>
        <v/>
      </c>
      <c r="V23" s="92" t="str">
        <f t="shared" si="29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5.95" customHeight="1" x14ac:dyDescent="0.15">
      <c r="A24" s="68">
        <v>20</v>
      </c>
      <c r="B24" s="239" t="str">
        <f t="shared" si="0"/>
        <v/>
      </c>
      <c r="C24" s="73" t="str">
        <f t="shared" si="24"/>
        <v/>
      </c>
      <c r="D24" s="74" t="str">
        <f t="shared" si="25"/>
        <v/>
      </c>
      <c r="E24" s="74" t="str">
        <f t="shared" si="2"/>
        <v/>
      </c>
      <c r="F24" s="74" t="str">
        <f t="shared" si="26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27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8"/>
        <v/>
      </c>
      <c r="U24" s="92" t="str">
        <f t="shared" si="14"/>
        <v/>
      </c>
      <c r="V24" s="92" t="str">
        <f t="shared" si="29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5.95" customHeight="1" x14ac:dyDescent="0.15">
      <c r="A25" s="68">
        <v>21</v>
      </c>
      <c r="B25" s="239" t="str">
        <f t="shared" si="0"/>
        <v/>
      </c>
      <c r="C25" s="73" t="str">
        <f t="shared" si="24"/>
        <v/>
      </c>
      <c r="D25" s="74" t="str">
        <f t="shared" si="25"/>
        <v/>
      </c>
      <c r="E25" s="74" t="str">
        <f t="shared" si="2"/>
        <v/>
      </c>
      <c r="F25" s="74" t="str">
        <f t="shared" si="26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27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8"/>
        <v/>
      </c>
      <c r="U25" s="92" t="str">
        <f t="shared" si="14"/>
        <v/>
      </c>
      <c r="V25" s="92" t="str">
        <f t="shared" si="29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5.95" customHeight="1" x14ac:dyDescent="0.15">
      <c r="A26" s="68">
        <v>22</v>
      </c>
      <c r="B26" s="239" t="str">
        <f t="shared" si="0"/>
        <v/>
      </c>
      <c r="C26" s="73" t="str">
        <f t="shared" si="24"/>
        <v/>
      </c>
      <c r="D26" s="74" t="str">
        <f t="shared" si="25"/>
        <v/>
      </c>
      <c r="E26" s="74" t="str">
        <f t="shared" si="2"/>
        <v/>
      </c>
      <c r="F26" s="74" t="str">
        <f t="shared" si="26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27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8"/>
        <v/>
      </c>
      <c r="U26" s="92" t="str">
        <f t="shared" si="14"/>
        <v/>
      </c>
      <c r="V26" s="92" t="str">
        <f t="shared" si="29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5.95" customHeight="1" x14ac:dyDescent="0.15">
      <c r="A27" s="68">
        <v>23</v>
      </c>
      <c r="B27" s="239" t="str">
        <f t="shared" si="0"/>
        <v/>
      </c>
      <c r="C27" s="73" t="str">
        <f t="shared" si="24"/>
        <v/>
      </c>
      <c r="D27" s="74" t="str">
        <f t="shared" si="25"/>
        <v/>
      </c>
      <c r="E27" s="74" t="str">
        <f t="shared" si="2"/>
        <v/>
      </c>
      <c r="F27" s="74" t="str">
        <f t="shared" si="26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27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8"/>
        <v/>
      </c>
      <c r="U27" s="92" t="str">
        <f t="shared" si="14"/>
        <v/>
      </c>
      <c r="V27" s="92" t="str">
        <f t="shared" si="29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5.95" customHeight="1" x14ac:dyDescent="0.15">
      <c r="A28" s="68">
        <v>24</v>
      </c>
      <c r="B28" s="239" t="str">
        <f t="shared" si="0"/>
        <v/>
      </c>
      <c r="C28" s="73" t="str">
        <f t="shared" si="24"/>
        <v/>
      </c>
      <c r="D28" s="74" t="str">
        <f t="shared" si="25"/>
        <v/>
      </c>
      <c r="E28" s="74" t="str">
        <f t="shared" si="2"/>
        <v/>
      </c>
      <c r="F28" s="74" t="str">
        <f t="shared" si="26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27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8"/>
        <v/>
      </c>
      <c r="U28" s="92" t="str">
        <f t="shared" si="14"/>
        <v/>
      </c>
      <c r="V28" s="92" t="str">
        <f t="shared" si="29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5.95" customHeight="1" x14ac:dyDescent="0.15">
      <c r="A29" s="68">
        <v>25</v>
      </c>
      <c r="B29" s="239" t="str">
        <f t="shared" si="0"/>
        <v/>
      </c>
      <c r="C29" s="73" t="str">
        <f t="shared" si="24"/>
        <v/>
      </c>
      <c r="D29" s="74" t="str">
        <f t="shared" si="25"/>
        <v/>
      </c>
      <c r="E29" s="74" t="str">
        <f t="shared" si="2"/>
        <v/>
      </c>
      <c r="F29" s="74" t="str">
        <f t="shared" si="26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27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8"/>
        <v/>
      </c>
      <c r="U29" s="92" t="str">
        <f t="shared" si="14"/>
        <v/>
      </c>
      <c r="V29" s="92" t="str">
        <f t="shared" si="29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5.95" customHeight="1" x14ac:dyDescent="0.15">
      <c r="A30" s="68">
        <v>26</v>
      </c>
      <c r="B30" s="239" t="str">
        <f t="shared" si="0"/>
        <v/>
      </c>
      <c r="C30" s="73" t="str">
        <f t="shared" si="24"/>
        <v/>
      </c>
      <c r="D30" s="74" t="str">
        <f t="shared" si="25"/>
        <v/>
      </c>
      <c r="E30" s="74" t="str">
        <f t="shared" si="2"/>
        <v/>
      </c>
      <c r="F30" s="74" t="str">
        <f t="shared" si="26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27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8"/>
        <v/>
      </c>
      <c r="U30" s="92" t="str">
        <f t="shared" si="14"/>
        <v/>
      </c>
      <c r="V30" s="92" t="str">
        <f t="shared" si="29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5.95" customHeight="1" x14ac:dyDescent="0.15">
      <c r="A31" s="68">
        <v>27</v>
      </c>
      <c r="B31" s="239" t="str">
        <f t="shared" si="0"/>
        <v/>
      </c>
      <c r="C31" s="73" t="str">
        <f t="shared" si="24"/>
        <v/>
      </c>
      <c r="D31" s="74" t="str">
        <f t="shared" si="25"/>
        <v/>
      </c>
      <c r="E31" s="74" t="str">
        <f t="shared" si="2"/>
        <v/>
      </c>
      <c r="F31" s="74" t="str">
        <f t="shared" si="26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27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8"/>
        <v/>
      </c>
      <c r="U31" s="92" t="str">
        <f t="shared" si="14"/>
        <v/>
      </c>
      <c r="V31" s="92" t="str">
        <f t="shared" si="29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5.95" customHeight="1" x14ac:dyDescent="0.15">
      <c r="A32" s="68">
        <v>28</v>
      </c>
      <c r="B32" s="239" t="str">
        <f t="shared" si="0"/>
        <v/>
      </c>
      <c r="C32" s="73" t="str">
        <f t="shared" si="24"/>
        <v/>
      </c>
      <c r="D32" s="74" t="str">
        <f t="shared" si="25"/>
        <v/>
      </c>
      <c r="E32" s="74" t="str">
        <f t="shared" si="2"/>
        <v/>
      </c>
      <c r="F32" s="74" t="str">
        <f t="shared" si="26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27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8"/>
        <v/>
      </c>
      <c r="U32" s="92" t="str">
        <f t="shared" si="14"/>
        <v/>
      </c>
      <c r="V32" s="92" t="str">
        <f t="shared" si="29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5.95" customHeight="1" x14ac:dyDescent="0.15">
      <c r="A33" s="68">
        <v>29</v>
      </c>
      <c r="B33" s="239" t="str">
        <f t="shared" si="0"/>
        <v/>
      </c>
      <c r="C33" s="73" t="str">
        <f t="shared" si="24"/>
        <v/>
      </c>
      <c r="D33" s="74" t="str">
        <f t="shared" si="25"/>
        <v/>
      </c>
      <c r="E33" s="74" t="str">
        <f t="shared" si="2"/>
        <v/>
      </c>
      <c r="F33" s="74" t="str">
        <f t="shared" si="26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27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8"/>
        <v/>
      </c>
      <c r="U33" s="92" t="str">
        <f t="shared" si="14"/>
        <v/>
      </c>
      <c r="V33" s="92" t="str">
        <f t="shared" si="29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5.95" customHeight="1" x14ac:dyDescent="0.15">
      <c r="A34" s="68">
        <v>30</v>
      </c>
      <c r="B34" s="239" t="str">
        <f t="shared" si="0"/>
        <v/>
      </c>
      <c r="C34" s="73" t="str">
        <f t="shared" si="24"/>
        <v/>
      </c>
      <c r="D34" s="74" t="str">
        <f t="shared" si="25"/>
        <v/>
      </c>
      <c r="E34" s="74" t="str">
        <f t="shared" si="2"/>
        <v/>
      </c>
      <c r="F34" s="74" t="str">
        <f t="shared" si="26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27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8"/>
        <v/>
      </c>
      <c r="U34" s="92" t="str">
        <f t="shared" si="14"/>
        <v/>
      </c>
      <c r="V34" s="92" t="str">
        <f t="shared" si="29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5.95" customHeight="1" x14ac:dyDescent="0.15">
      <c r="A35" s="68">
        <v>31</v>
      </c>
      <c r="B35" s="239" t="str">
        <f t="shared" si="0"/>
        <v/>
      </c>
      <c r="C35" s="73" t="str">
        <f t="shared" si="24"/>
        <v/>
      </c>
      <c r="D35" s="74" t="str">
        <f t="shared" si="25"/>
        <v/>
      </c>
      <c r="E35" s="74" t="str">
        <f t="shared" si="2"/>
        <v/>
      </c>
      <c r="F35" s="74" t="str">
        <f t="shared" si="26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27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8"/>
        <v/>
      </c>
      <c r="U35" s="92" t="str">
        <f t="shared" si="14"/>
        <v/>
      </c>
      <c r="V35" s="92" t="str">
        <f t="shared" si="29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5.95" customHeight="1" x14ac:dyDescent="0.15">
      <c r="A36" s="68">
        <v>32</v>
      </c>
      <c r="B36" s="239" t="str">
        <f t="shared" si="0"/>
        <v/>
      </c>
      <c r="C36" s="73" t="str">
        <f t="shared" si="24"/>
        <v/>
      </c>
      <c r="D36" s="74" t="str">
        <f t="shared" si="25"/>
        <v/>
      </c>
      <c r="E36" s="74" t="str">
        <f t="shared" si="2"/>
        <v/>
      </c>
      <c r="F36" s="74" t="str">
        <f t="shared" si="26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27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8"/>
        <v/>
      </c>
      <c r="U36" s="92" t="str">
        <f t="shared" si="14"/>
        <v/>
      </c>
      <c r="V36" s="92" t="str">
        <f t="shared" si="29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5.95" customHeight="1" x14ac:dyDescent="0.15">
      <c r="A37" s="68">
        <v>33</v>
      </c>
      <c r="B37" s="239" t="str">
        <f t="shared" ref="B37:B68" si="30">IF(VLOOKUP(A37,市男,2,FALSE)="","",VLOOKUP(A37,市男,2,FALSE))</f>
        <v/>
      </c>
      <c r="C37" s="73" t="str">
        <f t="shared" si="24"/>
        <v/>
      </c>
      <c r="D37" s="74" t="str">
        <f t="shared" si="25"/>
        <v/>
      </c>
      <c r="E37" s="74" t="str">
        <f t="shared" ref="E37:E68" si="31">IF(B37="","",IF(VLOOKUP(B37,名簿,3,FALSE)="","",VLOOKUP(B37,名簿,3,FALSE)))</f>
        <v/>
      </c>
      <c r="F37" s="74" t="str">
        <f t="shared" si="26"/>
        <v/>
      </c>
      <c r="G37" s="74" t="str">
        <f t="shared" ref="G37:G68" si="32">IF(B37="","",IF(VLOOKUP(B37,名簿,4,FALSE)="","",VLOOKUP(B37,名簿,4,FALSE)))</f>
        <v/>
      </c>
      <c r="H37" s="74" t="str">
        <f t="shared" ref="H37:H68" si="33">IF(B37="","",IF(VLOOKUP(B37,名簿,5,FALSE)="","",VLOOKUP(B37,名簿,5,FALSE)))</f>
        <v/>
      </c>
      <c r="I37" s="137" t="str">
        <f t="shared" ref="I37:I68" si="34">IF(B37="","",IF(VLOOKUP(A37,市男,5,FALSE)="","",VLOOKUP(A37,市男,5,FALSE)))</f>
        <v/>
      </c>
      <c r="J37" s="138" t="str">
        <f t="shared" ref="J37:J68" si="35">IF(B37="","",IF(VLOOKUP(A37,市男,6,FALSE)="","",VLOOKUP(A37,市男,6,FALSE)))</f>
        <v/>
      </c>
      <c r="K37" s="137" t="str">
        <f t="shared" ref="K37:K68" si="36">IF(B37="","",IF(VLOOKUP(A37,市男,7,FALSE)="","",VLOOKUP(A37,市男,7,FALSE)))</f>
        <v/>
      </c>
      <c r="L37" s="138" t="str">
        <f t="shared" ref="L37:L68" si="37">IF(B37="","",IF(VLOOKUP(A37,市男,8,FALSE)="","",VLOOKUP(A37,市男,8,FALSE)))</f>
        <v/>
      </c>
      <c r="M37" s="137" t="str">
        <f t="shared" ref="M37:M68" si="38">IF(B37="","",IF(VLOOKUP(A37,市男,9,FALSE)="","",VLOOKUP(A37,市男,9,FALSE)))</f>
        <v/>
      </c>
      <c r="N37" s="138" t="str">
        <f t="shared" ref="N37:N68" si="39">IF(B37="","",IF(VLOOKUP(A37,市男,10,FALSE)="","",VLOOKUP(A37,市男,10,FALSE)))</f>
        <v/>
      </c>
      <c r="O37" s="188" t="str">
        <f t="shared" si="27"/>
        <v/>
      </c>
      <c r="Q37" s="106">
        <v>33</v>
      </c>
      <c r="R37" s="234" t="str">
        <f t="shared" ref="R37:R68" si="40">IF(VLOOKUP(Q37,市女,2,FALSE)="","",VLOOKUP(Q37,市女,2,FALSE))</f>
        <v/>
      </c>
      <c r="S37" s="236" t="str">
        <f t="shared" ref="S37:S68" si="41">IF(R37="","",VLOOKUP(R37,名簿,2,FALSE))</f>
        <v/>
      </c>
      <c r="T37" s="92" t="str">
        <f t="shared" si="28"/>
        <v/>
      </c>
      <c r="U37" s="92" t="str">
        <f t="shared" ref="U37:U68" si="42">IF(R37="","",IF(VLOOKUP(R37,名簿,3,FALSE)="","",VLOOKUP(R37,名簿,3,FALSE)))</f>
        <v/>
      </c>
      <c r="V37" s="92" t="str">
        <f t="shared" si="29"/>
        <v/>
      </c>
      <c r="W37" s="92" t="str">
        <f t="shared" ref="W37:W68" si="43">IF(R37="","",IF(VLOOKUP(R37,名簿,4,FALSE)="","",VLOOKUP(R37,名簿,4,FALSE)))</f>
        <v/>
      </c>
      <c r="X37" s="92" t="str">
        <f t="shared" ref="X37:X68" si="44">IF(R37="","",IF(VLOOKUP(R37,名簿,5,FALSE)="","",VLOOKUP(R37,名簿,5,FALSE)))</f>
        <v/>
      </c>
      <c r="Y37" s="144" t="str">
        <f t="shared" ref="Y37:Y68" si="45">IF(R37="","",IF(VLOOKUP(Q37,市女,5,FALSE)="","",VLOOKUP(Q37,市女,5,FALSE)))</f>
        <v/>
      </c>
      <c r="Z37" s="145" t="str">
        <f t="shared" ref="Z37:Z68" si="46">IF(R37="","",IF(VLOOKUP(Q37,市女,6,FALSE)="","",VLOOKUP(Q37,市女,6,FALSE)))</f>
        <v/>
      </c>
      <c r="AA37" s="144" t="str">
        <f t="shared" ref="AA37:AA68" si="47">IF(R37="","",IF(VLOOKUP(Q37,市女,7,FALSE)="","",VLOOKUP(Q37,市女,7,FALSE)))</f>
        <v/>
      </c>
      <c r="AB37" s="145" t="str">
        <f t="shared" ref="AB37:AB68" si="48">IF(R37="","",IF(VLOOKUP(Q37,市女,8,FALSE)="","",VLOOKUP(Q37,市女,8,FALSE)))</f>
        <v/>
      </c>
      <c r="AC37" s="144" t="str">
        <f t="shared" ref="AC37:AC68" si="49">IF(R37="","",IF(VLOOKUP(Q37,市女,9,FALSE)="","",VLOOKUP(Q37,市女,9,FALSE)))</f>
        <v/>
      </c>
      <c r="AD37" s="145" t="str">
        <f t="shared" ref="AD37:AD68" si="50">IF(R37="","",IF(VLOOKUP(Q37,市女,10,FALSE)="","",VLOOKUP(Q37,市女,10,FALSE)))</f>
        <v/>
      </c>
      <c r="AE37" s="191" t="str">
        <f t="shared" si="23"/>
        <v/>
      </c>
    </row>
    <row r="38" spans="1:31" ht="15.95" customHeight="1" x14ac:dyDescent="0.15">
      <c r="A38" s="68">
        <v>34</v>
      </c>
      <c r="B38" s="239" t="str">
        <f t="shared" si="30"/>
        <v/>
      </c>
      <c r="C38" s="73" t="str">
        <f t="shared" si="24"/>
        <v/>
      </c>
      <c r="D38" s="74" t="str">
        <f t="shared" si="25"/>
        <v/>
      </c>
      <c r="E38" s="74" t="str">
        <f t="shared" si="31"/>
        <v/>
      </c>
      <c r="F38" s="74" t="str">
        <f t="shared" si="26"/>
        <v/>
      </c>
      <c r="G38" s="74" t="str">
        <f t="shared" si="32"/>
        <v/>
      </c>
      <c r="H38" s="74" t="str">
        <f t="shared" si="33"/>
        <v/>
      </c>
      <c r="I38" s="137" t="str">
        <f t="shared" si="34"/>
        <v/>
      </c>
      <c r="J38" s="138" t="str">
        <f t="shared" si="35"/>
        <v/>
      </c>
      <c r="K38" s="137" t="str">
        <f t="shared" si="36"/>
        <v/>
      </c>
      <c r="L38" s="138" t="str">
        <f t="shared" si="37"/>
        <v/>
      </c>
      <c r="M38" s="137" t="str">
        <f t="shared" si="38"/>
        <v/>
      </c>
      <c r="N38" s="138" t="str">
        <f t="shared" si="39"/>
        <v/>
      </c>
      <c r="O38" s="188" t="str">
        <f t="shared" si="27"/>
        <v/>
      </c>
      <c r="Q38" s="106">
        <v>34</v>
      </c>
      <c r="R38" s="234" t="str">
        <f t="shared" si="40"/>
        <v/>
      </c>
      <c r="S38" s="236" t="str">
        <f t="shared" si="41"/>
        <v/>
      </c>
      <c r="T38" s="92" t="str">
        <f t="shared" si="28"/>
        <v/>
      </c>
      <c r="U38" s="92" t="str">
        <f t="shared" si="42"/>
        <v/>
      </c>
      <c r="V38" s="92" t="str">
        <f t="shared" si="29"/>
        <v/>
      </c>
      <c r="W38" s="92" t="str">
        <f t="shared" si="43"/>
        <v/>
      </c>
      <c r="X38" s="92" t="str">
        <f t="shared" si="44"/>
        <v/>
      </c>
      <c r="Y38" s="144" t="str">
        <f t="shared" si="45"/>
        <v/>
      </c>
      <c r="Z38" s="145" t="str">
        <f t="shared" si="46"/>
        <v/>
      </c>
      <c r="AA38" s="144" t="str">
        <f t="shared" si="47"/>
        <v/>
      </c>
      <c r="AB38" s="145" t="str">
        <f t="shared" si="48"/>
        <v/>
      </c>
      <c r="AC38" s="144" t="str">
        <f t="shared" si="49"/>
        <v/>
      </c>
      <c r="AD38" s="145" t="str">
        <f t="shared" si="50"/>
        <v/>
      </c>
      <c r="AE38" s="191" t="str">
        <f t="shared" si="23"/>
        <v/>
      </c>
    </row>
    <row r="39" spans="1:31" ht="15.95" customHeight="1" x14ac:dyDescent="0.15">
      <c r="A39" s="68">
        <v>35</v>
      </c>
      <c r="B39" s="239" t="str">
        <f t="shared" si="30"/>
        <v/>
      </c>
      <c r="C39" s="73" t="str">
        <f t="shared" si="24"/>
        <v/>
      </c>
      <c r="D39" s="74" t="str">
        <f t="shared" si="25"/>
        <v/>
      </c>
      <c r="E39" s="74" t="str">
        <f t="shared" si="31"/>
        <v/>
      </c>
      <c r="F39" s="74" t="str">
        <f t="shared" si="26"/>
        <v/>
      </c>
      <c r="G39" s="74" t="str">
        <f t="shared" si="32"/>
        <v/>
      </c>
      <c r="H39" s="74" t="str">
        <f t="shared" si="33"/>
        <v/>
      </c>
      <c r="I39" s="137" t="str">
        <f t="shared" si="34"/>
        <v/>
      </c>
      <c r="J39" s="138" t="str">
        <f t="shared" si="35"/>
        <v/>
      </c>
      <c r="K39" s="137" t="str">
        <f t="shared" si="36"/>
        <v/>
      </c>
      <c r="L39" s="138" t="str">
        <f t="shared" si="37"/>
        <v/>
      </c>
      <c r="M39" s="137" t="str">
        <f t="shared" si="38"/>
        <v/>
      </c>
      <c r="N39" s="138" t="str">
        <f t="shared" si="39"/>
        <v/>
      </c>
      <c r="O39" s="188" t="str">
        <f t="shared" si="27"/>
        <v/>
      </c>
      <c r="Q39" s="106">
        <v>35</v>
      </c>
      <c r="R39" s="234" t="str">
        <f t="shared" si="40"/>
        <v/>
      </c>
      <c r="S39" s="236" t="str">
        <f t="shared" si="41"/>
        <v/>
      </c>
      <c r="T39" s="92" t="str">
        <f t="shared" si="28"/>
        <v/>
      </c>
      <c r="U39" s="92" t="str">
        <f t="shared" si="42"/>
        <v/>
      </c>
      <c r="V39" s="92" t="str">
        <f t="shared" si="29"/>
        <v/>
      </c>
      <c r="W39" s="92" t="str">
        <f t="shared" si="43"/>
        <v/>
      </c>
      <c r="X39" s="92" t="str">
        <f t="shared" si="44"/>
        <v/>
      </c>
      <c r="Y39" s="144" t="str">
        <f t="shared" si="45"/>
        <v/>
      </c>
      <c r="Z39" s="145" t="str">
        <f t="shared" si="46"/>
        <v/>
      </c>
      <c r="AA39" s="144" t="str">
        <f t="shared" si="47"/>
        <v/>
      </c>
      <c r="AB39" s="145" t="str">
        <f t="shared" si="48"/>
        <v/>
      </c>
      <c r="AC39" s="144" t="str">
        <f t="shared" si="49"/>
        <v/>
      </c>
      <c r="AD39" s="145" t="str">
        <f t="shared" si="50"/>
        <v/>
      </c>
      <c r="AE39" s="191" t="str">
        <f t="shared" si="23"/>
        <v/>
      </c>
    </row>
    <row r="40" spans="1:31" ht="15.95" customHeight="1" x14ac:dyDescent="0.15">
      <c r="A40" s="68">
        <v>36</v>
      </c>
      <c r="B40" s="239" t="str">
        <f t="shared" si="30"/>
        <v/>
      </c>
      <c r="C40" s="73" t="str">
        <f t="shared" si="24"/>
        <v/>
      </c>
      <c r="D40" s="74" t="str">
        <f t="shared" si="25"/>
        <v/>
      </c>
      <c r="E40" s="74" t="str">
        <f t="shared" si="31"/>
        <v/>
      </c>
      <c r="F40" s="74" t="str">
        <f t="shared" si="26"/>
        <v/>
      </c>
      <c r="G40" s="74" t="str">
        <f t="shared" si="32"/>
        <v/>
      </c>
      <c r="H40" s="74" t="str">
        <f t="shared" si="33"/>
        <v/>
      </c>
      <c r="I40" s="137" t="str">
        <f t="shared" si="34"/>
        <v/>
      </c>
      <c r="J40" s="138" t="str">
        <f t="shared" si="35"/>
        <v/>
      </c>
      <c r="K40" s="137" t="str">
        <f t="shared" si="36"/>
        <v/>
      </c>
      <c r="L40" s="138" t="str">
        <f t="shared" si="37"/>
        <v/>
      </c>
      <c r="M40" s="137" t="str">
        <f t="shared" si="38"/>
        <v/>
      </c>
      <c r="N40" s="138" t="str">
        <f t="shared" si="39"/>
        <v/>
      </c>
      <c r="O40" s="188" t="str">
        <f t="shared" si="27"/>
        <v/>
      </c>
      <c r="Q40" s="106">
        <v>36</v>
      </c>
      <c r="R40" s="234" t="str">
        <f t="shared" si="40"/>
        <v/>
      </c>
      <c r="S40" s="236" t="str">
        <f t="shared" si="41"/>
        <v/>
      </c>
      <c r="T40" s="92" t="str">
        <f t="shared" si="28"/>
        <v/>
      </c>
      <c r="U40" s="92" t="str">
        <f t="shared" si="42"/>
        <v/>
      </c>
      <c r="V40" s="92" t="str">
        <f t="shared" si="29"/>
        <v/>
      </c>
      <c r="W40" s="92" t="str">
        <f t="shared" si="43"/>
        <v/>
      </c>
      <c r="X40" s="92" t="str">
        <f t="shared" si="44"/>
        <v/>
      </c>
      <c r="Y40" s="144" t="str">
        <f t="shared" si="45"/>
        <v/>
      </c>
      <c r="Z40" s="145" t="str">
        <f t="shared" si="46"/>
        <v/>
      </c>
      <c r="AA40" s="144" t="str">
        <f t="shared" si="47"/>
        <v/>
      </c>
      <c r="AB40" s="145" t="str">
        <f t="shared" si="48"/>
        <v/>
      </c>
      <c r="AC40" s="144" t="str">
        <f t="shared" si="49"/>
        <v/>
      </c>
      <c r="AD40" s="145" t="str">
        <f t="shared" si="50"/>
        <v/>
      </c>
      <c r="AE40" s="191" t="str">
        <f t="shared" si="23"/>
        <v/>
      </c>
    </row>
    <row r="41" spans="1:31" ht="15.95" customHeight="1" x14ac:dyDescent="0.15">
      <c r="A41" s="68">
        <v>37</v>
      </c>
      <c r="B41" s="239" t="str">
        <f t="shared" si="30"/>
        <v/>
      </c>
      <c r="C41" s="73" t="str">
        <f t="shared" si="24"/>
        <v/>
      </c>
      <c r="D41" s="74" t="str">
        <f t="shared" si="25"/>
        <v/>
      </c>
      <c r="E41" s="74" t="str">
        <f t="shared" si="31"/>
        <v/>
      </c>
      <c r="F41" s="74" t="str">
        <f t="shared" si="26"/>
        <v/>
      </c>
      <c r="G41" s="74" t="str">
        <f t="shared" si="32"/>
        <v/>
      </c>
      <c r="H41" s="74" t="str">
        <f t="shared" si="33"/>
        <v/>
      </c>
      <c r="I41" s="137" t="str">
        <f t="shared" si="34"/>
        <v/>
      </c>
      <c r="J41" s="138" t="str">
        <f t="shared" si="35"/>
        <v/>
      </c>
      <c r="K41" s="137" t="str">
        <f t="shared" si="36"/>
        <v/>
      </c>
      <c r="L41" s="138" t="str">
        <f t="shared" si="37"/>
        <v/>
      </c>
      <c r="M41" s="137" t="str">
        <f t="shared" si="38"/>
        <v/>
      </c>
      <c r="N41" s="138" t="str">
        <f t="shared" si="39"/>
        <v/>
      </c>
      <c r="O41" s="188" t="str">
        <f t="shared" si="27"/>
        <v/>
      </c>
      <c r="Q41" s="106">
        <v>37</v>
      </c>
      <c r="R41" s="234" t="str">
        <f t="shared" si="40"/>
        <v/>
      </c>
      <c r="S41" s="236" t="str">
        <f t="shared" si="41"/>
        <v/>
      </c>
      <c r="T41" s="92" t="str">
        <f t="shared" si="28"/>
        <v/>
      </c>
      <c r="U41" s="92" t="str">
        <f t="shared" si="42"/>
        <v/>
      </c>
      <c r="V41" s="92" t="str">
        <f t="shared" si="29"/>
        <v/>
      </c>
      <c r="W41" s="92" t="str">
        <f t="shared" si="43"/>
        <v/>
      </c>
      <c r="X41" s="92" t="str">
        <f t="shared" si="44"/>
        <v/>
      </c>
      <c r="Y41" s="144" t="str">
        <f t="shared" si="45"/>
        <v/>
      </c>
      <c r="Z41" s="145" t="str">
        <f t="shared" si="46"/>
        <v/>
      </c>
      <c r="AA41" s="144" t="str">
        <f t="shared" si="47"/>
        <v/>
      </c>
      <c r="AB41" s="145" t="str">
        <f t="shared" si="48"/>
        <v/>
      </c>
      <c r="AC41" s="144" t="str">
        <f t="shared" si="49"/>
        <v/>
      </c>
      <c r="AD41" s="145" t="str">
        <f t="shared" si="50"/>
        <v/>
      </c>
      <c r="AE41" s="191" t="str">
        <f t="shared" si="23"/>
        <v/>
      </c>
    </row>
    <row r="42" spans="1:31" ht="15.95" customHeight="1" x14ac:dyDescent="0.15">
      <c r="A42" s="68">
        <v>38</v>
      </c>
      <c r="B42" s="239" t="str">
        <f t="shared" si="30"/>
        <v/>
      </c>
      <c r="C42" s="73" t="str">
        <f t="shared" si="24"/>
        <v/>
      </c>
      <c r="D42" s="74" t="str">
        <f t="shared" si="25"/>
        <v/>
      </c>
      <c r="E42" s="74" t="str">
        <f t="shared" si="31"/>
        <v/>
      </c>
      <c r="F42" s="74" t="str">
        <f t="shared" si="26"/>
        <v/>
      </c>
      <c r="G42" s="74" t="str">
        <f t="shared" si="32"/>
        <v/>
      </c>
      <c r="H42" s="74" t="str">
        <f t="shared" si="33"/>
        <v/>
      </c>
      <c r="I42" s="137" t="str">
        <f t="shared" si="34"/>
        <v/>
      </c>
      <c r="J42" s="138" t="str">
        <f t="shared" si="35"/>
        <v/>
      </c>
      <c r="K42" s="137" t="str">
        <f t="shared" si="36"/>
        <v/>
      </c>
      <c r="L42" s="138" t="str">
        <f t="shared" si="37"/>
        <v/>
      </c>
      <c r="M42" s="137" t="str">
        <f t="shared" si="38"/>
        <v/>
      </c>
      <c r="N42" s="138" t="str">
        <f t="shared" si="39"/>
        <v/>
      </c>
      <c r="O42" s="188" t="str">
        <f t="shared" si="27"/>
        <v/>
      </c>
      <c r="Q42" s="106">
        <v>38</v>
      </c>
      <c r="R42" s="234" t="str">
        <f t="shared" si="40"/>
        <v/>
      </c>
      <c r="S42" s="236" t="str">
        <f t="shared" si="41"/>
        <v/>
      </c>
      <c r="T42" s="92" t="str">
        <f t="shared" si="28"/>
        <v/>
      </c>
      <c r="U42" s="92" t="str">
        <f t="shared" si="42"/>
        <v/>
      </c>
      <c r="V42" s="92" t="str">
        <f t="shared" si="29"/>
        <v/>
      </c>
      <c r="W42" s="92" t="str">
        <f t="shared" si="43"/>
        <v/>
      </c>
      <c r="X42" s="92" t="str">
        <f t="shared" si="44"/>
        <v/>
      </c>
      <c r="Y42" s="144" t="str">
        <f t="shared" si="45"/>
        <v/>
      </c>
      <c r="Z42" s="145" t="str">
        <f t="shared" si="46"/>
        <v/>
      </c>
      <c r="AA42" s="144" t="str">
        <f t="shared" si="47"/>
        <v/>
      </c>
      <c r="AB42" s="145" t="str">
        <f t="shared" si="48"/>
        <v/>
      </c>
      <c r="AC42" s="144" t="str">
        <f t="shared" si="49"/>
        <v/>
      </c>
      <c r="AD42" s="145" t="str">
        <f t="shared" si="50"/>
        <v/>
      </c>
      <c r="AE42" s="191" t="str">
        <f t="shared" si="23"/>
        <v/>
      </c>
    </row>
    <row r="43" spans="1:31" ht="15.95" customHeight="1" x14ac:dyDescent="0.15">
      <c r="A43" s="68">
        <v>39</v>
      </c>
      <c r="B43" s="239" t="str">
        <f t="shared" si="30"/>
        <v/>
      </c>
      <c r="C43" s="73" t="str">
        <f t="shared" si="24"/>
        <v/>
      </c>
      <c r="D43" s="74" t="str">
        <f t="shared" si="25"/>
        <v/>
      </c>
      <c r="E43" s="74" t="str">
        <f t="shared" si="31"/>
        <v/>
      </c>
      <c r="F43" s="74" t="str">
        <f t="shared" si="26"/>
        <v/>
      </c>
      <c r="G43" s="74" t="str">
        <f t="shared" si="32"/>
        <v/>
      </c>
      <c r="H43" s="74" t="str">
        <f t="shared" si="33"/>
        <v/>
      </c>
      <c r="I43" s="137" t="str">
        <f t="shared" si="34"/>
        <v/>
      </c>
      <c r="J43" s="138" t="str">
        <f t="shared" si="35"/>
        <v/>
      </c>
      <c r="K43" s="137" t="str">
        <f t="shared" si="36"/>
        <v/>
      </c>
      <c r="L43" s="138" t="str">
        <f t="shared" si="37"/>
        <v/>
      </c>
      <c r="M43" s="137" t="str">
        <f t="shared" si="38"/>
        <v/>
      </c>
      <c r="N43" s="138" t="str">
        <f t="shared" si="39"/>
        <v/>
      </c>
      <c r="O43" s="188" t="str">
        <f t="shared" si="27"/>
        <v/>
      </c>
      <c r="Q43" s="106">
        <v>39</v>
      </c>
      <c r="R43" s="234" t="str">
        <f t="shared" si="40"/>
        <v/>
      </c>
      <c r="S43" s="236" t="str">
        <f t="shared" si="41"/>
        <v/>
      </c>
      <c r="T43" s="92" t="str">
        <f t="shared" si="28"/>
        <v/>
      </c>
      <c r="U43" s="92" t="str">
        <f t="shared" si="42"/>
        <v/>
      </c>
      <c r="V43" s="92" t="str">
        <f t="shared" si="29"/>
        <v/>
      </c>
      <c r="W43" s="92" t="str">
        <f t="shared" si="43"/>
        <v/>
      </c>
      <c r="X43" s="92" t="str">
        <f t="shared" si="44"/>
        <v/>
      </c>
      <c r="Y43" s="144" t="str">
        <f t="shared" si="45"/>
        <v/>
      </c>
      <c r="Z43" s="145" t="str">
        <f t="shared" si="46"/>
        <v/>
      </c>
      <c r="AA43" s="144" t="str">
        <f t="shared" si="47"/>
        <v/>
      </c>
      <c r="AB43" s="145" t="str">
        <f t="shared" si="48"/>
        <v/>
      </c>
      <c r="AC43" s="144" t="str">
        <f t="shared" si="49"/>
        <v/>
      </c>
      <c r="AD43" s="145" t="str">
        <f t="shared" si="50"/>
        <v/>
      </c>
      <c r="AE43" s="191" t="str">
        <f t="shared" si="23"/>
        <v/>
      </c>
    </row>
    <row r="44" spans="1:31" ht="15.95" customHeight="1" x14ac:dyDescent="0.15">
      <c r="A44" s="68">
        <v>40</v>
      </c>
      <c r="B44" s="239" t="str">
        <f t="shared" si="30"/>
        <v/>
      </c>
      <c r="C44" s="73" t="str">
        <f t="shared" si="24"/>
        <v/>
      </c>
      <c r="D44" s="74" t="str">
        <f t="shared" si="25"/>
        <v/>
      </c>
      <c r="E44" s="74" t="str">
        <f t="shared" si="31"/>
        <v/>
      </c>
      <c r="F44" s="74" t="str">
        <f t="shared" si="26"/>
        <v/>
      </c>
      <c r="G44" s="74" t="str">
        <f t="shared" si="32"/>
        <v/>
      </c>
      <c r="H44" s="74" t="str">
        <f t="shared" si="33"/>
        <v/>
      </c>
      <c r="I44" s="137" t="str">
        <f t="shared" si="34"/>
        <v/>
      </c>
      <c r="J44" s="138" t="str">
        <f t="shared" si="35"/>
        <v/>
      </c>
      <c r="K44" s="137" t="str">
        <f t="shared" si="36"/>
        <v/>
      </c>
      <c r="L44" s="138" t="str">
        <f t="shared" si="37"/>
        <v/>
      </c>
      <c r="M44" s="137" t="str">
        <f t="shared" si="38"/>
        <v/>
      </c>
      <c r="N44" s="138" t="str">
        <f t="shared" si="39"/>
        <v/>
      </c>
      <c r="O44" s="188" t="str">
        <f t="shared" si="27"/>
        <v/>
      </c>
      <c r="Q44" s="106">
        <v>40</v>
      </c>
      <c r="R44" s="234" t="str">
        <f t="shared" si="40"/>
        <v/>
      </c>
      <c r="S44" s="236" t="str">
        <f t="shared" si="41"/>
        <v/>
      </c>
      <c r="T44" s="92" t="str">
        <f t="shared" si="28"/>
        <v/>
      </c>
      <c r="U44" s="92" t="str">
        <f t="shared" si="42"/>
        <v/>
      </c>
      <c r="V44" s="92" t="str">
        <f t="shared" si="29"/>
        <v/>
      </c>
      <c r="W44" s="92" t="str">
        <f t="shared" si="43"/>
        <v/>
      </c>
      <c r="X44" s="92" t="str">
        <f t="shared" si="44"/>
        <v/>
      </c>
      <c r="Y44" s="144" t="str">
        <f t="shared" si="45"/>
        <v/>
      </c>
      <c r="Z44" s="145" t="str">
        <f t="shared" si="46"/>
        <v/>
      </c>
      <c r="AA44" s="144" t="str">
        <f t="shared" si="47"/>
        <v/>
      </c>
      <c r="AB44" s="145" t="str">
        <f t="shared" si="48"/>
        <v/>
      </c>
      <c r="AC44" s="144" t="str">
        <f t="shared" si="49"/>
        <v/>
      </c>
      <c r="AD44" s="145" t="str">
        <f t="shared" si="50"/>
        <v/>
      </c>
      <c r="AE44" s="191" t="str">
        <f t="shared" si="23"/>
        <v/>
      </c>
    </row>
    <row r="45" spans="1:31" ht="15.95" customHeight="1" x14ac:dyDescent="0.15">
      <c r="A45" s="68">
        <v>41</v>
      </c>
      <c r="B45" s="239" t="str">
        <f t="shared" si="30"/>
        <v/>
      </c>
      <c r="C45" s="73" t="str">
        <f t="shared" si="24"/>
        <v/>
      </c>
      <c r="D45" s="74" t="str">
        <f t="shared" si="25"/>
        <v/>
      </c>
      <c r="E45" s="74" t="str">
        <f t="shared" si="31"/>
        <v/>
      </c>
      <c r="F45" s="74" t="str">
        <f t="shared" si="26"/>
        <v/>
      </c>
      <c r="G45" s="74" t="str">
        <f t="shared" si="32"/>
        <v/>
      </c>
      <c r="H45" s="74" t="str">
        <f t="shared" si="33"/>
        <v/>
      </c>
      <c r="I45" s="137" t="str">
        <f t="shared" si="34"/>
        <v/>
      </c>
      <c r="J45" s="138" t="str">
        <f t="shared" si="35"/>
        <v/>
      </c>
      <c r="K45" s="137" t="str">
        <f t="shared" si="36"/>
        <v/>
      </c>
      <c r="L45" s="138" t="str">
        <f t="shared" si="37"/>
        <v/>
      </c>
      <c r="M45" s="137" t="str">
        <f t="shared" si="38"/>
        <v/>
      </c>
      <c r="N45" s="138" t="str">
        <f t="shared" si="39"/>
        <v/>
      </c>
      <c r="O45" s="188" t="str">
        <f t="shared" si="27"/>
        <v/>
      </c>
      <c r="Q45" s="106">
        <v>41</v>
      </c>
      <c r="R45" s="234" t="str">
        <f t="shared" si="40"/>
        <v/>
      </c>
      <c r="S45" s="236" t="str">
        <f t="shared" si="41"/>
        <v/>
      </c>
      <c r="T45" s="92" t="str">
        <f t="shared" si="28"/>
        <v/>
      </c>
      <c r="U45" s="92" t="str">
        <f t="shared" si="42"/>
        <v/>
      </c>
      <c r="V45" s="92" t="str">
        <f t="shared" si="29"/>
        <v/>
      </c>
      <c r="W45" s="92" t="str">
        <f t="shared" si="43"/>
        <v/>
      </c>
      <c r="X45" s="92" t="str">
        <f t="shared" si="44"/>
        <v/>
      </c>
      <c r="Y45" s="144" t="str">
        <f t="shared" si="45"/>
        <v/>
      </c>
      <c r="Z45" s="145" t="str">
        <f t="shared" si="46"/>
        <v/>
      </c>
      <c r="AA45" s="144" t="str">
        <f t="shared" si="47"/>
        <v/>
      </c>
      <c r="AB45" s="145" t="str">
        <f t="shared" si="48"/>
        <v/>
      </c>
      <c r="AC45" s="144" t="str">
        <f t="shared" si="49"/>
        <v/>
      </c>
      <c r="AD45" s="145" t="str">
        <f t="shared" si="50"/>
        <v/>
      </c>
      <c r="AE45" s="191" t="str">
        <f t="shared" si="23"/>
        <v/>
      </c>
    </row>
    <row r="46" spans="1:31" ht="15.95" customHeight="1" x14ac:dyDescent="0.15">
      <c r="A46" s="68">
        <v>42</v>
      </c>
      <c r="B46" s="239" t="str">
        <f t="shared" si="30"/>
        <v/>
      </c>
      <c r="C46" s="73" t="str">
        <f t="shared" si="24"/>
        <v/>
      </c>
      <c r="D46" s="74" t="str">
        <f t="shared" si="25"/>
        <v/>
      </c>
      <c r="E46" s="74" t="str">
        <f t="shared" si="31"/>
        <v/>
      </c>
      <c r="F46" s="74" t="str">
        <f t="shared" si="26"/>
        <v/>
      </c>
      <c r="G46" s="74" t="str">
        <f t="shared" si="32"/>
        <v/>
      </c>
      <c r="H46" s="74" t="str">
        <f t="shared" si="33"/>
        <v/>
      </c>
      <c r="I46" s="137" t="str">
        <f t="shared" si="34"/>
        <v/>
      </c>
      <c r="J46" s="138" t="str">
        <f t="shared" si="35"/>
        <v/>
      </c>
      <c r="K46" s="137" t="str">
        <f t="shared" si="36"/>
        <v/>
      </c>
      <c r="L46" s="138" t="str">
        <f t="shared" si="37"/>
        <v/>
      </c>
      <c r="M46" s="137" t="str">
        <f t="shared" si="38"/>
        <v/>
      </c>
      <c r="N46" s="138" t="str">
        <f t="shared" si="39"/>
        <v/>
      </c>
      <c r="O46" s="188" t="str">
        <f t="shared" si="27"/>
        <v/>
      </c>
      <c r="Q46" s="106">
        <v>42</v>
      </c>
      <c r="R46" s="234" t="str">
        <f t="shared" si="40"/>
        <v/>
      </c>
      <c r="S46" s="236" t="str">
        <f t="shared" si="41"/>
        <v/>
      </c>
      <c r="T46" s="92" t="str">
        <f t="shared" si="28"/>
        <v/>
      </c>
      <c r="U46" s="92" t="str">
        <f t="shared" si="42"/>
        <v/>
      </c>
      <c r="V46" s="92" t="str">
        <f t="shared" si="29"/>
        <v/>
      </c>
      <c r="W46" s="92" t="str">
        <f t="shared" si="43"/>
        <v/>
      </c>
      <c r="X46" s="92" t="str">
        <f t="shared" si="44"/>
        <v/>
      </c>
      <c r="Y46" s="144" t="str">
        <f t="shared" si="45"/>
        <v/>
      </c>
      <c r="Z46" s="145" t="str">
        <f t="shared" si="46"/>
        <v/>
      </c>
      <c r="AA46" s="144" t="str">
        <f t="shared" si="47"/>
        <v/>
      </c>
      <c r="AB46" s="145" t="str">
        <f t="shared" si="48"/>
        <v/>
      </c>
      <c r="AC46" s="144" t="str">
        <f t="shared" si="49"/>
        <v/>
      </c>
      <c r="AD46" s="145" t="str">
        <f t="shared" si="50"/>
        <v/>
      </c>
      <c r="AE46" s="191" t="str">
        <f t="shared" si="23"/>
        <v/>
      </c>
    </row>
    <row r="47" spans="1:31" ht="15.95" customHeight="1" x14ac:dyDescent="0.15">
      <c r="A47" s="68">
        <v>43</v>
      </c>
      <c r="B47" s="239" t="str">
        <f t="shared" si="30"/>
        <v/>
      </c>
      <c r="C47" s="73" t="str">
        <f t="shared" si="24"/>
        <v/>
      </c>
      <c r="D47" s="74" t="str">
        <f t="shared" si="25"/>
        <v/>
      </c>
      <c r="E47" s="74" t="str">
        <f t="shared" si="31"/>
        <v/>
      </c>
      <c r="F47" s="74" t="str">
        <f t="shared" si="26"/>
        <v/>
      </c>
      <c r="G47" s="74" t="str">
        <f t="shared" si="32"/>
        <v/>
      </c>
      <c r="H47" s="74" t="str">
        <f t="shared" si="33"/>
        <v/>
      </c>
      <c r="I47" s="137" t="str">
        <f t="shared" si="34"/>
        <v/>
      </c>
      <c r="J47" s="138" t="str">
        <f t="shared" si="35"/>
        <v/>
      </c>
      <c r="K47" s="137" t="str">
        <f t="shared" si="36"/>
        <v/>
      </c>
      <c r="L47" s="138" t="str">
        <f t="shared" si="37"/>
        <v/>
      </c>
      <c r="M47" s="137" t="str">
        <f t="shared" si="38"/>
        <v/>
      </c>
      <c r="N47" s="138" t="str">
        <f t="shared" si="39"/>
        <v/>
      </c>
      <c r="O47" s="188" t="str">
        <f t="shared" si="27"/>
        <v/>
      </c>
      <c r="Q47" s="106">
        <v>43</v>
      </c>
      <c r="R47" s="234" t="str">
        <f t="shared" si="40"/>
        <v/>
      </c>
      <c r="S47" s="236" t="str">
        <f t="shared" si="41"/>
        <v/>
      </c>
      <c r="T47" s="92" t="str">
        <f t="shared" si="28"/>
        <v/>
      </c>
      <c r="U47" s="92" t="str">
        <f t="shared" si="42"/>
        <v/>
      </c>
      <c r="V47" s="92" t="str">
        <f t="shared" si="29"/>
        <v/>
      </c>
      <c r="W47" s="92" t="str">
        <f t="shared" si="43"/>
        <v/>
      </c>
      <c r="X47" s="92" t="str">
        <f t="shared" si="44"/>
        <v/>
      </c>
      <c r="Y47" s="144" t="str">
        <f t="shared" si="45"/>
        <v/>
      </c>
      <c r="Z47" s="145" t="str">
        <f t="shared" si="46"/>
        <v/>
      </c>
      <c r="AA47" s="144" t="str">
        <f t="shared" si="47"/>
        <v/>
      </c>
      <c r="AB47" s="145" t="str">
        <f t="shared" si="48"/>
        <v/>
      </c>
      <c r="AC47" s="144" t="str">
        <f t="shared" si="49"/>
        <v/>
      </c>
      <c r="AD47" s="145" t="str">
        <f t="shared" si="50"/>
        <v/>
      </c>
      <c r="AE47" s="191" t="str">
        <f t="shared" si="23"/>
        <v/>
      </c>
    </row>
    <row r="48" spans="1:31" ht="15.95" customHeight="1" x14ac:dyDescent="0.15">
      <c r="A48" s="68">
        <v>44</v>
      </c>
      <c r="B48" s="239" t="str">
        <f t="shared" si="30"/>
        <v/>
      </c>
      <c r="C48" s="73" t="str">
        <f t="shared" si="24"/>
        <v/>
      </c>
      <c r="D48" s="74" t="str">
        <f t="shared" si="25"/>
        <v/>
      </c>
      <c r="E48" s="74" t="str">
        <f t="shared" si="31"/>
        <v/>
      </c>
      <c r="F48" s="74" t="str">
        <f t="shared" si="26"/>
        <v/>
      </c>
      <c r="G48" s="74" t="str">
        <f t="shared" si="32"/>
        <v/>
      </c>
      <c r="H48" s="74" t="str">
        <f t="shared" si="33"/>
        <v/>
      </c>
      <c r="I48" s="137" t="str">
        <f t="shared" si="34"/>
        <v/>
      </c>
      <c r="J48" s="138" t="str">
        <f t="shared" si="35"/>
        <v/>
      </c>
      <c r="K48" s="137" t="str">
        <f t="shared" si="36"/>
        <v/>
      </c>
      <c r="L48" s="138" t="str">
        <f t="shared" si="37"/>
        <v/>
      </c>
      <c r="M48" s="137" t="str">
        <f t="shared" si="38"/>
        <v/>
      </c>
      <c r="N48" s="138" t="str">
        <f t="shared" si="39"/>
        <v/>
      </c>
      <c r="O48" s="188" t="str">
        <f t="shared" si="27"/>
        <v/>
      </c>
      <c r="Q48" s="106">
        <v>44</v>
      </c>
      <c r="R48" s="234" t="str">
        <f t="shared" si="40"/>
        <v/>
      </c>
      <c r="S48" s="236" t="str">
        <f t="shared" si="41"/>
        <v/>
      </c>
      <c r="T48" s="92" t="str">
        <f t="shared" si="28"/>
        <v/>
      </c>
      <c r="U48" s="92" t="str">
        <f t="shared" si="42"/>
        <v/>
      </c>
      <c r="V48" s="92" t="str">
        <f t="shared" si="29"/>
        <v/>
      </c>
      <c r="W48" s="92" t="str">
        <f t="shared" si="43"/>
        <v/>
      </c>
      <c r="X48" s="92" t="str">
        <f t="shared" si="44"/>
        <v/>
      </c>
      <c r="Y48" s="144" t="str">
        <f t="shared" si="45"/>
        <v/>
      </c>
      <c r="Z48" s="145" t="str">
        <f t="shared" si="46"/>
        <v/>
      </c>
      <c r="AA48" s="144" t="str">
        <f t="shared" si="47"/>
        <v/>
      </c>
      <c r="AB48" s="145" t="str">
        <f t="shared" si="48"/>
        <v/>
      </c>
      <c r="AC48" s="144" t="str">
        <f t="shared" si="49"/>
        <v/>
      </c>
      <c r="AD48" s="145" t="str">
        <f t="shared" si="50"/>
        <v/>
      </c>
      <c r="AE48" s="191" t="str">
        <f t="shared" si="23"/>
        <v/>
      </c>
    </row>
    <row r="49" spans="1:31" ht="15.95" customHeight="1" x14ac:dyDescent="0.15">
      <c r="A49" s="68">
        <v>45</v>
      </c>
      <c r="B49" s="239" t="str">
        <f t="shared" si="30"/>
        <v/>
      </c>
      <c r="C49" s="73" t="str">
        <f t="shared" si="24"/>
        <v/>
      </c>
      <c r="D49" s="74" t="str">
        <f t="shared" si="25"/>
        <v/>
      </c>
      <c r="E49" s="74" t="str">
        <f t="shared" si="31"/>
        <v/>
      </c>
      <c r="F49" s="74" t="str">
        <f t="shared" si="26"/>
        <v/>
      </c>
      <c r="G49" s="74" t="str">
        <f t="shared" si="32"/>
        <v/>
      </c>
      <c r="H49" s="74" t="str">
        <f t="shared" si="33"/>
        <v/>
      </c>
      <c r="I49" s="137" t="str">
        <f t="shared" si="34"/>
        <v/>
      </c>
      <c r="J49" s="138" t="str">
        <f t="shared" si="35"/>
        <v/>
      </c>
      <c r="K49" s="137" t="str">
        <f t="shared" si="36"/>
        <v/>
      </c>
      <c r="L49" s="138" t="str">
        <f t="shared" si="37"/>
        <v/>
      </c>
      <c r="M49" s="137" t="str">
        <f t="shared" si="38"/>
        <v/>
      </c>
      <c r="N49" s="138" t="str">
        <f t="shared" si="39"/>
        <v/>
      </c>
      <c r="O49" s="188" t="str">
        <f t="shared" si="27"/>
        <v/>
      </c>
      <c r="Q49" s="106">
        <v>45</v>
      </c>
      <c r="R49" s="234" t="str">
        <f t="shared" si="40"/>
        <v/>
      </c>
      <c r="S49" s="236" t="str">
        <f t="shared" si="41"/>
        <v/>
      </c>
      <c r="T49" s="92" t="str">
        <f t="shared" si="28"/>
        <v/>
      </c>
      <c r="U49" s="92" t="str">
        <f t="shared" si="42"/>
        <v/>
      </c>
      <c r="V49" s="92" t="str">
        <f t="shared" si="29"/>
        <v/>
      </c>
      <c r="W49" s="92" t="str">
        <f t="shared" si="43"/>
        <v/>
      </c>
      <c r="X49" s="92" t="str">
        <f t="shared" si="44"/>
        <v/>
      </c>
      <c r="Y49" s="144" t="str">
        <f t="shared" si="45"/>
        <v/>
      </c>
      <c r="Z49" s="145" t="str">
        <f t="shared" si="46"/>
        <v/>
      </c>
      <c r="AA49" s="144" t="str">
        <f t="shared" si="47"/>
        <v/>
      </c>
      <c r="AB49" s="145" t="str">
        <f t="shared" si="48"/>
        <v/>
      </c>
      <c r="AC49" s="144" t="str">
        <f t="shared" si="49"/>
        <v/>
      </c>
      <c r="AD49" s="145" t="str">
        <f t="shared" si="50"/>
        <v/>
      </c>
      <c r="AE49" s="191" t="str">
        <f t="shared" si="23"/>
        <v/>
      </c>
    </row>
    <row r="50" spans="1:31" ht="15.95" customHeight="1" x14ac:dyDescent="0.15">
      <c r="A50" s="68">
        <v>46</v>
      </c>
      <c r="B50" s="239" t="str">
        <f t="shared" si="30"/>
        <v/>
      </c>
      <c r="C50" s="73" t="str">
        <f t="shared" si="24"/>
        <v/>
      </c>
      <c r="D50" s="74" t="str">
        <f t="shared" si="25"/>
        <v/>
      </c>
      <c r="E50" s="74" t="str">
        <f t="shared" si="31"/>
        <v/>
      </c>
      <c r="F50" s="74" t="str">
        <f t="shared" si="26"/>
        <v/>
      </c>
      <c r="G50" s="74" t="str">
        <f t="shared" si="32"/>
        <v/>
      </c>
      <c r="H50" s="74" t="str">
        <f t="shared" si="33"/>
        <v/>
      </c>
      <c r="I50" s="137" t="str">
        <f t="shared" si="34"/>
        <v/>
      </c>
      <c r="J50" s="138" t="str">
        <f t="shared" si="35"/>
        <v/>
      </c>
      <c r="K50" s="137" t="str">
        <f t="shared" si="36"/>
        <v/>
      </c>
      <c r="L50" s="138" t="str">
        <f t="shared" si="37"/>
        <v/>
      </c>
      <c r="M50" s="137" t="str">
        <f t="shared" si="38"/>
        <v/>
      </c>
      <c r="N50" s="138" t="str">
        <f t="shared" si="39"/>
        <v/>
      </c>
      <c r="O50" s="188" t="str">
        <f t="shared" si="27"/>
        <v/>
      </c>
      <c r="Q50" s="106">
        <v>46</v>
      </c>
      <c r="R50" s="234" t="str">
        <f t="shared" si="40"/>
        <v/>
      </c>
      <c r="S50" s="236" t="str">
        <f t="shared" si="41"/>
        <v/>
      </c>
      <c r="T50" s="92" t="str">
        <f t="shared" si="28"/>
        <v/>
      </c>
      <c r="U50" s="92" t="str">
        <f t="shared" si="42"/>
        <v/>
      </c>
      <c r="V50" s="92" t="str">
        <f t="shared" si="29"/>
        <v/>
      </c>
      <c r="W50" s="92" t="str">
        <f t="shared" si="43"/>
        <v/>
      </c>
      <c r="X50" s="92" t="str">
        <f t="shared" si="44"/>
        <v/>
      </c>
      <c r="Y50" s="144" t="str">
        <f t="shared" si="45"/>
        <v/>
      </c>
      <c r="Z50" s="145" t="str">
        <f t="shared" si="46"/>
        <v/>
      </c>
      <c r="AA50" s="144" t="str">
        <f t="shared" si="47"/>
        <v/>
      </c>
      <c r="AB50" s="145" t="str">
        <f t="shared" si="48"/>
        <v/>
      </c>
      <c r="AC50" s="144" t="str">
        <f t="shared" si="49"/>
        <v/>
      </c>
      <c r="AD50" s="145" t="str">
        <f t="shared" si="50"/>
        <v/>
      </c>
      <c r="AE50" s="191" t="str">
        <f t="shared" si="23"/>
        <v/>
      </c>
    </row>
    <row r="51" spans="1:31" ht="15.95" customHeight="1" x14ac:dyDescent="0.15">
      <c r="A51" s="68">
        <v>47</v>
      </c>
      <c r="B51" s="239" t="str">
        <f t="shared" si="30"/>
        <v/>
      </c>
      <c r="C51" s="73" t="str">
        <f t="shared" si="24"/>
        <v/>
      </c>
      <c r="D51" s="74" t="str">
        <f t="shared" si="25"/>
        <v/>
      </c>
      <c r="E51" s="74" t="str">
        <f t="shared" si="31"/>
        <v/>
      </c>
      <c r="F51" s="74" t="str">
        <f t="shared" si="26"/>
        <v/>
      </c>
      <c r="G51" s="74" t="str">
        <f t="shared" si="32"/>
        <v/>
      </c>
      <c r="H51" s="74" t="str">
        <f t="shared" si="33"/>
        <v/>
      </c>
      <c r="I51" s="137" t="str">
        <f t="shared" si="34"/>
        <v/>
      </c>
      <c r="J51" s="138" t="str">
        <f t="shared" si="35"/>
        <v/>
      </c>
      <c r="K51" s="137" t="str">
        <f t="shared" si="36"/>
        <v/>
      </c>
      <c r="L51" s="138" t="str">
        <f t="shared" si="37"/>
        <v/>
      </c>
      <c r="M51" s="137" t="str">
        <f t="shared" si="38"/>
        <v/>
      </c>
      <c r="N51" s="138" t="str">
        <f t="shared" si="39"/>
        <v/>
      </c>
      <c r="O51" s="188" t="str">
        <f t="shared" si="27"/>
        <v/>
      </c>
      <c r="Q51" s="106">
        <v>47</v>
      </c>
      <c r="R51" s="234" t="str">
        <f t="shared" si="40"/>
        <v/>
      </c>
      <c r="S51" s="236" t="str">
        <f t="shared" si="41"/>
        <v/>
      </c>
      <c r="T51" s="92" t="str">
        <f t="shared" si="28"/>
        <v/>
      </c>
      <c r="U51" s="92" t="str">
        <f t="shared" si="42"/>
        <v/>
      </c>
      <c r="V51" s="92" t="str">
        <f t="shared" si="29"/>
        <v/>
      </c>
      <c r="W51" s="92" t="str">
        <f t="shared" si="43"/>
        <v/>
      </c>
      <c r="X51" s="92" t="str">
        <f t="shared" si="44"/>
        <v/>
      </c>
      <c r="Y51" s="144" t="str">
        <f t="shared" si="45"/>
        <v/>
      </c>
      <c r="Z51" s="145" t="str">
        <f t="shared" si="46"/>
        <v/>
      </c>
      <c r="AA51" s="144" t="str">
        <f t="shared" si="47"/>
        <v/>
      </c>
      <c r="AB51" s="145" t="str">
        <f t="shared" si="48"/>
        <v/>
      </c>
      <c r="AC51" s="144" t="str">
        <f t="shared" si="49"/>
        <v/>
      </c>
      <c r="AD51" s="145" t="str">
        <f t="shared" si="50"/>
        <v/>
      </c>
      <c r="AE51" s="191" t="str">
        <f t="shared" si="23"/>
        <v/>
      </c>
    </row>
    <row r="52" spans="1:31" ht="15.95" customHeight="1" x14ac:dyDescent="0.15">
      <c r="A52" s="68">
        <v>48</v>
      </c>
      <c r="B52" s="239" t="str">
        <f t="shared" si="30"/>
        <v/>
      </c>
      <c r="C52" s="73" t="str">
        <f t="shared" si="24"/>
        <v/>
      </c>
      <c r="D52" s="74" t="str">
        <f t="shared" si="25"/>
        <v/>
      </c>
      <c r="E52" s="74" t="str">
        <f t="shared" si="31"/>
        <v/>
      </c>
      <c r="F52" s="74" t="str">
        <f t="shared" si="26"/>
        <v/>
      </c>
      <c r="G52" s="74" t="str">
        <f t="shared" si="32"/>
        <v/>
      </c>
      <c r="H52" s="74" t="str">
        <f t="shared" si="33"/>
        <v/>
      </c>
      <c r="I52" s="137" t="str">
        <f t="shared" si="34"/>
        <v/>
      </c>
      <c r="J52" s="138" t="str">
        <f t="shared" si="35"/>
        <v/>
      </c>
      <c r="K52" s="137" t="str">
        <f t="shared" si="36"/>
        <v/>
      </c>
      <c r="L52" s="138" t="str">
        <f t="shared" si="37"/>
        <v/>
      </c>
      <c r="M52" s="137" t="str">
        <f t="shared" si="38"/>
        <v/>
      </c>
      <c r="N52" s="138" t="str">
        <f t="shared" si="39"/>
        <v/>
      </c>
      <c r="O52" s="188" t="str">
        <f t="shared" si="27"/>
        <v/>
      </c>
      <c r="Q52" s="106">
        <v>48</v>
      </c>
      <c r="R52" s="234" t="str">
        <f t="shared" si="40"/>
        <v/>
      </c>
      <c r="S52" s="236" t="str">
        <f t="shared" si="41"/>
        <v/>
      </c>
      <c r="T52" s="92" t="str">
        <f t="shared" si="28"/>
        <v/>
      </c>
      <c r="U52" s="92" t="str">
        <f t="shared" si="42"/>
        <v/>
      </c>
      <c r="V52" s="92" t="str">
        <f t="shared" si="29"/>
        <v/>
      </c>
      <c r="W52" s="92" t="str">
        <f t="shared" si="43"/>
        <v/>
      </c>
      <c r="X52" s="92" t="str">
        <f t="shared" si="44"/>
        <v/>
      </c>
      <c r="Y52" s="144" t="str">
        <f t="shared" si="45"/>
        <v/>
      </c>
      <c r="Z52" s="145" t="str">
        <f t="shared" si="46"/>
        <v/>
      </c>
      <c r="AA52" s="144" t="str">
        <f t="shared" si="47"/>
        <v/>
      </c>
      <c r="AB52" s="145" t="str">
        <f t="shared" si="48"/>
        <v/>
      </c>
      <c r="AC52" s="144" t="str">
        <f t="shared" si="49"/>
        <v/>
      </c>
      <c r="AD52" s="145" t="str">
        <f t="shared" si="50"/>
        <v/>
      </c>
      <c r="AE52" s="191" t="str">
        <f t="shared" si="23"/>
        <v/>
      </c>
    </row>
    <row r="53" spans="1:31" ht="15.95" customHeight="1" x14ac:dyDescent="0.15">
      <c r="A53" s="68">
        <v>49</v>
      </c>
      <c r="B53" s="239" t="str">
        <f t="shared" si="30"/>
        <v/>
      </c>
      <c r="C53" s="73" t="str">
        <f t="shared" si="24"/>
        <v/>
      </c>
      <c r="D53" s="74" t="str">
        <f t="shared" si="25"/>
        <v/>
      </c>
      <c r="E53" s="74" t="str">
        <f t="shared" si="31"/>
        <v/>
      </c>
      <c r="F53" s="74" t="str">
        <f t="shared" si="26"/>
        <v/>
      </c>
      <c r="G53" s="74" t="str">
        <f t="shared" si="32"/>
        <v/>
      </c>
      <c r="H53" s="74" t="str">
        <f t="shared" si="33"/>
        <v/>
      </c>
      <c r="I53" s="137" t="str">
        <f t="shared" si="34"/>
        <v/>
      </c>
      <c r="J53" s="138" t="str">
        <f t="shared" si="35"/>
        <v/>
      </c>
      <c r="K53" s="137" t="str">
        <f t="shared" si="36"/>
        <v/>
      </c>
      <c r="L53" s="138" t="str">
        <f t="shared" si="37"/>
        <v/>
      </c>
      <c r="M53" s="137" t="str">
        <f t="shared" si="38"/>
        <v/>
      </c>
      <c r="N53" s="138" t="str">
        <f t="shared" si="39"/>
        <v/>
      </c>
      <c r="O53" s="188" t="str">
        <f t="shared" si="27"/>
        <v/>
      </c>
      <c r="Q53" s="106">
        <v>49</v>
      </c>
      <c r="R53" s="234" t="str">
        <f t="shared" si="40"/>
        <v/>
      </c>
      <c r="S53" s="236" t="str">
        <f t="shared" si="41"/>
        <v/>
      </c>
      <c r="T53" s="92" t="str">
        <f t="shared" si="28"/>
        <v/>
      </c>
      <c r="U53" s="92" t="str">
        <f t="shared" si="42"/>
        <v/>
      </c>
      <c r="V53" s="92" t="str">
        <f t="shared" si="29"/>
        <v/>
      </c>
      <c r="W53" s="92" t="str">
        <f t="shared" si="43"/>
        <v/>
      </c>
      <c r="X53" s="92" t="str">
        <f t="shared" si="44"/>
        <v/>
      </c>
      <c r="Y53" s="144" t="str">
        <f t="shared" si="45"/>
        <v/>
      </c>
      <c r="Z53" s="145" t="str">
        <f t="shared" si="46"/>
        <v/>
      </c>
      <c r="AA53" s="144" t="str">
        <f t="shared" si="47"/>
        <v/>
      </c>
      <c r="AB53" s="145" t="str">
        <f t="shared" si="48"/>
        <v/>
      </c>
      <c r="AC53" s="144" t="str">
        <f t="shared" si="49"/>
        <v/>
      </c>
      <c r="AD53" s="145" t="str">
        <f t="shared" si="50"/>
        <v/>
      </c>
      <c r="AE53" s="191" t="str">
        <f t="shared" si="23"/>
        <v/>
      </c>
    </row>
    <row r="54" spans="1:31" ht="15.95" customHeight="1" x14ac:dyDescent="0.15">
      <c r="A54" s="68">
        <v>50</v>
      </c>
      <c r="B54" s="239" t="str">
        <f t="shared" si="30"/>
        <v/>
      </c>
      <c r="C54" s="73" t="str">
        <f t="shared" si="24"/>
        <v/>
      </c>
      <c r="D54" s="74" t="str">
        <f t="shared" si="25"/>
        <v/>
      </c>
      <c r="E54" s="74" t="str">
        <f t="shared" si="31"/>
        <v/>
      </c>
      <c r="F54" s="74" t="str">
        <f t="shared" si="26"/>
        <v/>
      </c>
      <c r="G54" s="74" t="str">
        <f t="shared" si="32"/>
        <v/>
      </c>
      <c r="H54" s="74" t="str">
        <f t="shared" si="33"/>
        <v/>
      </c>
      <c r="I54" s="137" t="str">
        <f t="shared" si="34"/>
        <v/>
      </c>
      <c r="J54" s="138" t="str">
        <f t="shared" si="35"/>
        <v/>
      </c>
      <c r="K54" s="137" t="str">
        <f t="shared" si="36"/>
        <v/>
      </c>
      <c r="L54" s="138" t="str">
        <f t="shared" si="37"/>
        <v/>
      </c>
      <c r="M54" s="137" t="str">
        <f t="shared" si="38"/>
        <v/>
      </c>
      <c r="N54" s="138" t="str">
        <f t="shared" si="39"/>
        <v/>
      </c>
      <c r="O54" s="188" t="str">
        <f t="shared" si="27"/>
        <v/>
      </c>
      <c r="Q54" s="106">
        <v>50</v>
      </c>
      <c r="R54" s="234" t="str">
        <f t="shared" si="40"/>
        <v/>
      </c>
      <c r="S54" s="236" t="str">
        <f t="shared" si="41"/>
        <v/>
      </c>
      <c r="T54" s="92" t="str">
        <f t="shared" si="28"/>
        <v/>
      </c>
      <c r="U54" s="92" t="str">
        <f t="shared" si="42"/>
        <v/>
      </c>
      <c r="V54" s="92" t="str">
        <f t="shared" si="29"/>
        <v/>
      </c>
      <c r="W54" s="92" t="str">
        <f t="shared" si="43"/>
        <v/>
      </c>
      <c r="X54" s="92" t="str">
        <f t="shared" si="44"/>
        <v/>
      </c>
      <c r="Y54" s="144" t="str">
        <f t="shared" si="45"/>
        <v/>
      </c>
      <c r="Z54" s="145" t="str">
        <f t="shared" si="46"/>
        <v/>
      </c>
      <c r="AA54" s="144" t="str">
        <f t="shared" si="47"/>
        <v/>
      </c>
      <c r="AB54" s="145" t="str">
        <f t="shared" si="48"/>
        <v/>
      </c>
      <c r="AC54" s="144" t="str">
        <f t="shared" si="49"/>
        <v/>
      </c>
      <c r="AD54" s="145" t="str">
        <f t="shared" si="50"/>
        <v/>
      </c>
      <c r="AE54" s="191" t="str">
        <f t="shared" si="23"/>
        <v/>
      </c>
    </row>
    <row r="55" spans="1:31" ht="15.95" customHeight="1" x14ac:dyDescent="0.15">
      <c r="A55" s="68">
        <v>51</v>
      </c>
      <c r="B55" s="239" t="str">
        <f t="shared" si="30"/>
        <v/>
      </c>
      <c r="C55" s="73" t="str">
        <f t="shared" si="24"/>
        <v/>
      </c>
      <c r="D55" s="74" t="str">
        <f t="shared" si="25"/>
        <v/>
      </c>
      <c r="E55" s="74" t="str">
        <f t="shared" si="31"/>
        <v/>
      </c>
      <c r="F55" s="74" t="str">
        <f t="shared" si="26"/>
        <v/>
      </c>
      <c r="G55" s="74" t="str">
        <f t="shared" si="32"/>
        <v/>
      </c>
      <c r="H55" s="74" t="str">
        <f t="shared" si="33"/>
        <v/>
      </c>
      <c r="I55" s="137" t="str">
        <f t="shared" si="34"/>
        <v/>
      </c>
      <c r="J55" s="138" t="str">
        <f t="shared" si="35"/>
        <v/>
      </c>
      <c r="K55" s="137" t="str">
        <f t="shared" si="36"/>
        <v/>
      </c>
      <c r="L55" s="138" t="str">
        <f t="shared" si="37"/>
        <v/>
      </c>
      <c r="M55" s="137" t="str">
        <f t="shared" si="38"/>
        <v/>
      </c>
      <c r="N55" s="138" t="str">
        <f t="shared" si="39"/>
        <v/>
      </c>
      <c r="O55" s="188" t="str">
        <f t="shared" si="27"/>
        <v/>
      </c>
      <c r="Q55" s="106">
        <v>51</v>
      </c>
      <c r="R55" s="234" t="str">
        <f t="shared" si="40"/>
        <v/>
      </c>
      <c r="S55" s="236" t="str">
        <f t="shared" si="41"/>
        <v/>
      </c>
      <c r="T55" s="92" t="str">
        <f t="shared" si="28"/>
        <v/>
      </c>
      <c r="U55" s="92" t="str">
        <f t="shared" si="42"/>
        <v/>
      </c>
      <c r="V55" s="92" t="str">
        <f t="shared" si="29"/>
        <v/>
      </c>
      <c r="W55" s="92" t="str">
        <f t="shared" si="43"/>
        <v/>
      </c>
      <c r="X55" s="92" t="str">
        <f t="shared" si="44"/>
        <v/>
      </c>
      <c r="Y55" s="144" t="str">
        <f t="shared" si="45"/>
        <v/>
      </c>
      <c r="Z55" s="145" t="str">
        <f t="shared" si="46"/>
        <v/>
      </c>
      <c r="AA55" s="144" t="str">
        <f t="shared" si="47"/>
        <v/>
      </c>
      <c r="AB55" s="145" t="str">
        <f t="shared" si="48"/>
        <v/>
      </c>
      <c r="AC55" s="144" t="str">
        <f t="shared" si="49"/>
        <v/>
      </c>
      <c r="AD55" s="145" t="str">
        <f t="shared" si="50"/>
        <v/>
      </c>
      <c r="AE55" s="191" t="str">
        <f t="shared" si="23"/>
        <v/>
      </c>
    </row>
    <row r="56" spans="1:31" ht="15.95" customHeight="1" x14ac:dyDescent="0.15">
      <c r="A56" s="68">
        <v>52</v>
      </c>
      <c r="B56" s="239" t="str">
        <f t="shared" si="30"/>
        <v/>
      </c>
      <c r="C56" s="73" t="str">
        <f t="shared" si="24"/>
        <v/>
      </c>
      <c r="D56" s="74" t="str">
        <f t="shared" si="25"/>
        <v/>
      </c>
      <c r="E56" s="74" t="str">
        <f t="shared" si="31"/>
        <v/>
      </c>
      <c r="F56" s="74" t="str">
        <f t="shared" si="26"/>
        <v/>
      </c>
      <c r="G56" s="74" t="str">
        <f t="shared" si="32"/>
        <v/>
      </c>
      <c r="H56" s="74" t="str">
        <f t="shared" si="33"/>
        <v/>
      </c>
      <c r="I56" s="137" t="str">
        <f t="shared" si="34"/>
        <v/>
      </c>
      <c r="J56" s="138" t="str">
        <f t="shared" si="35"/>
        <v/>
      </c>
      <c r="K56" s="137" t="str">
        <f t="shared" si="36"/>
        <v/>
      </c>
      <c r="L56" s="138" t="str">
        <f t="shared" si="37"/>
        <v/>
      </c>
      <c r="M56" s="137" t="str">
        <f t="shared" si="38"/>
        <v/>
      </c>
      <c r="N56" s="138" t="str">
        <f t="shared" si="39"/>
        <v/>
      </c>
      <c r="O56" s="188" t="str">
        <f t="shared" si="27"/>
        <v/>
      </c>
      <c r="Q56" s="106">
        <v>52</v>
      </c>
      <c r="R56" s="234" t="str">
        <f t="shared" si="40"/>
        <v/>
      </c>
      <c r="S56" s="236" t="str">
        <f t="shared" si="41"/>
        <v/>
      </c>
      <c r="T56" s="92" t="str">
        <f t="shared" si="28"/>
        <v/>
      </c>
      <c r="U56" s="92" t="str">
        <f t="shared" si="42"/>
        <v/>
      </c>
      <c r="V56" s="92" t="str">
        <f t="shared" si="29"/>
        <v/>
      </c>
      <c r="W56" s="92" t="str">
        <f t="shared" si="43"/>
        <v/>
      </c>
      <c r="X56" s="92" t="str">
        <f t="shared" si="44"/>
        <v/>
      </c>
      <c r="Y56" s="144" t="str">
        <f t="shared" si="45"/>
        <v/>
      </c>
      <c r="Z56" s="145" t="str">
        <f t="shared" si="46"/>
        <v/>
      </c>
      <c r="AA56" s="144" t="str">
        <f t="shared" si="47"/>
        <v/>
      </c>
      <c r="AB56" s="145" t="str">
        <f t="shared" si="48"/>
        <v/>
      </c>
      <c r="AC56" s="144" t="str">
        <f t="shared" si="49"/>
        <v/>
      </c>
      <c r="AD56" s="145" t="str">
        <f t="shared" si="50"/>
        <v/>
      </c>
      <c r="AE56" s="191" t="str">
        <f t="shared" si="23"/>
        <v/>
      </c>
    </row>
    <row r="57" spans="1:31" ht="15.95" customHeight="1" x14ac:dyDescent="0.15">
      <c r="A57" s="68">
        <v>53</v>
      </c>
      <c r="B57" s="239" t="str">
        <f t="shared" si="30"/>
        <v/>
      </c>
      <c r="C57" s="73" t="str">
        <f t="shared" si="24"/>
        <v/>
      </c>
      <c r="D57" s="74" t="str">
        <f t="shared" si="25"/>
        <v/>
      </c>
      <c r="E57" s="74" t="str">
        <f t="shared" si="31"/>
        <v/>
      </c>
      <c r="F57" s="74" t="str">
        <f t="shared" si="26"/>
        <v/>
      </c>
      <c r="G57" s="74" t="str">
        <f t="shared" si="32"/>
        <v/>
      </c>
      <c r="H57" s="74" t="str">
        <f t="shared" si="33"/>
        <v/>
      </c>
      <c r="I57" s="137" t="str">
        <f t="shared" si="34"/>
        <v/>
      </c>
      <c r="J57" s="138" t="str">
        <f t="shared" si="35"/>
        <v/>
      </c>
      <c r="K57" s="137" t="str">
        <f t="shared" si="36"/>
        <v/>
      </c>
      <c r="L57" s="138" t="str">
        <f t="shared" si="37"/>
        <v/>
      </c>
      <c r="M57" s="137" t="str">
        <f t="shared" si="38"/>
        <v/>
      </c>
      <c r="N57" s="138" t="str">
        <f t="shared" si="39"/>
        <v/>
      </c>
      <c r="O57" s="188" t="str">
        <f t="shared" si="27"/>
        <v/>
      </c>
      <c r="Q57" s="106">
        <v>53</v>
      </c>
      <c r="R57" s="234" t="str">
        <f t="shared" si="40"/>
        <v/>
      </c>
      <c r="S57" s="236" t="str">
        <f t="shared" si="41"/>
        <v/>
      </c>
      <c r="T57" s="92" t="str">
        <f t="shared" si="28"/>
        <v/>
      </c>
      <c r="U57" s="92" t="str">
        <f t="shared" si="42"/>
        <v/>
      </c>
      <c r="V57" s="92" t="str">
        <f t="shared" si="29"/>
        <v/>
      </c>
      <c r="W57" s="92" t="str">
        <f t="shared" si="43"/>
        <v/>
      </c>
      <c r="X57" s="92" t="str">
        <f t="shared" si="44"/>
        <v/>
      </c>
      <c r="Y57" s="144" t="str">
        <f t="shared" si="45"/>
        <v/>
      </c>
      <c r="Z57" s="145" t="str">
        <f t="shared" si="46"/>
        <v/>
      </c>
      <c r="AA57" s="144" t="str">
        <f t="shared" si="47"/>
        <v/>
      </c>
      <c r="AB57" s="145" t="str">
        <f t="shared" si="48"/>
        <v/>
      </c>
      <c r="AC57" s="144" t="str">
        <f t="shared" si="49"/>
        <v/>
      </c>
      <c r="AD57" s="145" t="str">
        <f t="shared" si="50"/>
        <v/>
      </c>
      <c r="AE57" s="191" t="str">
        <f t="shared" si="23"/>
        <v/>
      </c>
    </row>
    <row r="58" spans="1:31" ht="15.95" customHeight="1" x14ac:dyDescent="0.15">
      <c r="A58" s="68">
        <v>54</v>
      </c>
      <c r="B58" s="239" t="str">
        <f t="shared" si="30"/>
        <v/>
      </c>
      <c r="C58" s="73" t="str">
        <f t="shared" si="24"/>
        <v/>
      </c>
      <c r="D58" s="74" t="str">
        <f t="shared" si="25"/>
        <v/>
      </c>
      <c r="E58" s="74" t="str">
        <f t="shared" si="31"/>
        <v/>
      </c>
      <c r="F58" s="74" t="str">
        <f t="shared" si="26"/>
        <v/>
      </c>
      <c r="G58" s="74" t="str">
        <f t="shared" si="32"/>
        <v/>
      </c>
      <c r="H58" s="74" t="str">
        <f t="shared" si="33"/>
        <v/>
      </c>
      <c r="I58" s="137" t="str">
        <f t="shared" si="34"/>
        <v/>
      </c>
      <c r="J58" s="138" t="str">
        <f t="shared" si="35"/>
        <v/>
      </c>
      <c r="K58" s="137" t="str">
        <f t="shared" si="36"/>
        <v/>
      </c>
      <c r="L58" s="138" t="str">
        <f t="shared" si="37"/>
        <v/>
      </c>
      <c r="M58" s="137" t="str">
        <f t="shared" si="38"/>
        <v/>
      </c>
      <c r="N58" s="138" t="str">
        <f t="shared" si="39"/>
        <v/>
      </c>
      <c r="O58" s="188" t="str">
        <f t="shared" si="27"/>
        <v/>
      </c>
      <c r="Q58" s="106">
        <v>54</v>
      </c>
      <c r="R58" s="234" t="str">
        <f t="shared" si="40"/>
        <v/>
      </c>
      <c r="S58" s="236" t="str">
        <f t="shared" si="41"/>
        <v/>
      </c>
      <c r="T58" s="92" t="str">
        <f t="shared" si="28"/>
        <v/>
      </c>
      <c r="U58" s="92" t="str">
        <f t="shared" si="42"/>
        <v/>
      </c>
      <c r="V58" s="92" t="str">
        <f t="shared" si="29"/>
        <v/>
      </c>
      <c r="W58" s="92" t="str">
        <f t="shared" si="43"/>
        <v/>
      </c>
      <c r="X58" s="92" t="str">
        <f t="shared" si="44"/>
        <v/>
      </c>
      <c r="Y58" s="144" t="str">
        <f t="shared" si="45"/>
        <v/>
      </c>
      <c r="Z58" s="145" t="str">
        <f t="shared" si="46"/>
        <v/>
      </c>
      <c r="AA58" s="144" t="str">
        <f t="shared" si="47"/>
        <v/>
      </c>
      <c r="AB58" s="145" t="str">
        <f t="shared" si="48"/>
        <v/>
      </c>
      <c r="AC58" s="144" t="str">
        <f t="shared" si="49"/>
        <v/>
      </c>
      <c r="AD58" s="145" t="str">
        <f t="shared" si="50"/>
        <v/>
      </c>
      <c r="AE58" s="191" t="str">
        <f t="shared" si="23"/>
        <v/>
      </c>
    </row>
    <row r="59" spans="1:31" ht="15.95" customHeight="1" x14ac:dyDescent="0.15">
      <c r="A59" s="68">
        <v>55</v>
      </c>
      <c r="B59" s="239" t="str">
        <f t="shared" si="30"/>
        <v/>
      </c>
      <c r="C59" s="73" t="str">
        <f t="shared" si="24"/>
        <v/>
      </c>
      <c r="D59" s="74" t="str">
        <f t="shared" si="25"/>
        <v/>
      </c>
      <c r="E59" s="74" t="str">
        <f t="shared" si="31"/>
        <v/>
      </c>
      <c r="F59" s="74" t="str">
        <f t="shared" si="26"/>
        <v/>
      </c>
      <c r="G59" s="74" t="str">
        <f t="shared" si="32"/>
        <v/>
      </c>
      <c r="H59" s="74" t="str">
        <f t="shared" si="33"/>
        <v/>
      </c>
      <c r="I59" s="137" t="str">
        <f t="shared" si="34"/>
        <v/>
      </c>
      <c r="J59" s="138" t="str">
        <f t="shared" si="35"/>
        <v/>
      </c>
      <c r="K59" s="137" t="str">
        <f t="shared" si="36"/>
        <v/>
      </c>
      <c r="L59" s="138" t="str">
        <f t="shared" si="37"/>
        <v/>
      </c>
      <c r="M59" s="137" t="str">
        <f t="shared" si="38"/>
        <v/>
      </c>
      <c r="N59" s="138" t="str">
        <f t="shared" si="39"/>
        <v/>
      </c>
      <c r="O59" s="188" t="str">
        <f t="shared" si="27"/>
        <v/>
      </c>
      <c r="Q59" s="106">
        <v>55</v>
      </c>
      <c r="R59" s="234" t="str">
        <f t="shared" si="40"/>
        <v/>
      </c>
      <c r="S59" s="236" t="str">
        <f t="shared" si="41"/>
        <v/>
      </c>
      <c r="T59" s="92" t="str">
        <f t="shared" si="28"/>
        <v/>
      </c>
      <c r="U59" s="92" t="str">
        <f t="shared" si="42"/>
        <v/>
      </c>
      <c r="V59" s="92" t="str">
        <f t="shared" si="29"/>
        <v/>
      </c>
      <c r="W59" s="92" t="str">
        <f t="shared" si="43"/>
        <v/>
      </c>
      <c r="X59" s="92" t="str">
        <f t="shared" si="44"/>
        <v/>
      </c>
      <c r="Y59" s="144" t="str">
        <f t="shared" si="45"/>
        <v/>
      </c>
      <c r="Z59" s="145" t="str">
        <f t="shared" si="46"/>
        <v/>
      </c>
      <c r="AA59" s="144" t="str">
        <f t="shared" si="47"/>
        <v/>
      </c>
      <c r="AB59" s="145" t="str">
        <f t="shared" si="48"/>
        <v/>
      </c>
      <c r="AC59" s="144" t="str">
        <f t="shared" si="49"/>
        <v/>
      </c>
      <c r="AD59" s="145" t="str">
        <f t="shared" si="50"/>
        <v/>
      </c>
      <c r="AE59" s="191" t="str">
        <f t="shared" si="23"/>
        <v/>
      </c>
    </row>
    <row r="60" spans="1:31" ht="15.95" customHeight="1" x14ac:dyDescent="0.15">
      <c r="A60" s="68">
        <v>56</v>
      </c>
      <c r="B60" s="239" t="str">
        <f t="shared" si="30"/>
        <v/>
      </c>
      <c r="C60" s="73" t="str">
        <f t="shared" si="24"/>
        <v/>
      </c>
      <c r="D60" s="74" t="str">
        <f t="shared" si="25"/>
        <v/>
      </c>
      <c r="E60" s="74" t="str">
        <f t="shared" si="31"/>
        <v/>
      </c>
      <c r="F60" s="74" t="str">
        <f t="shared" si="26"/>
        <v/>
      </c>
      <c r="G60" s="74" t="str">
        <f t="shared" si="32"/>
        <v/>
      </c>
      <c r="H60" s="74" t="str">
        <f t="shared" si="33"/>
        <v/>
      </c>
      <c r="I60" s="137" t="str">
        <f t="shared" si="34"/>
        <v/>
      </c>
      <c r="J60" s="138" t="str">
        <f t="shared" si="35"/>
        <v/>
      </c>
      <c r="K60" s="137" t="str">
        <f t="shared" si="36"/>
        <v/>
      </c>
      <c r="L60" s="138" t="str">
        <f t="shared" si="37"/>
        <v/>
      </c>
      <c r="M60" s="137" t="str">
        <f t="shared" si="38"/>
        <v/>
      </c>
      <c r="N60" s="138" t="str">
        <f t="shared" si="39"/>
        <v/>
      </c>
      <c r="O60" s="188" t="str">
        <f t="shared" si="27"/>
        <v/>
      </c>
      <c r="Q60" s="106">
        <v>56</v>
      </c>
      <c r="R60" s="234" t="str">
        <f t="shared" si="40"/>
        <v/>
      </c>
      <c r="S60" s="236" t="str">
        <f t="shared" si="41"/>
        <v/>
      </c>
      <c r="T60" s="92" t="str">
        <f t="shared" si="28"/>
        <v/>
      </c>
      <c r="U60" s="92" t="str">
        <f t="shared" si="42"/>
        <v/>
      </c>
      <c r="V60" s="92" t="str">
        <f t="shared" si="29"/>
        <v/>
      </c>
      <c r="W60" s="92" t="str">
        <f t="shared" si="43"/>
        <v/>
      </c>
      <c r="X60" s="92" t="str">
        <f t="shared" si="44"/>
        <v/>
      </c>
      <c r="Y60" s="144" t="str">
        <f t="shared" si="45"/>
        <v/>
      </c>
      <c r="Z60" s="145" t="str">
        <f t="shared" si="46"/>
        <v/>
      </c>
      <c r="AA60" s="144" t="str">
        <f t="shared" si="47"/>
        <v/>
      </c>
      <c r="AB60" s="145" t="str">
        <f t="shared" si="48"/>
        <v/>
      </c>
      <c r="AC60" s="144" t="str">
        <f t="shared" si="49"/>
        <v/>
      </c>
      <c r="AD60" s="145" t="str">
        <f t="shared" si="50"/>
        <v/>
      </c>
      <c r="AE60" s="191" t="str">
        <f t="shared" si="23"/>
        <v/>
      </c>
    </row>
    <row r="61" spans="1:31" ht="15.95" customHeight="1" x14ac:dyDescent="0.15">
      <c r="A61" s="68">
        <v>57</v>
      </c>
      <c r="B61" s="239" t="str">
        <f t="shared" si="30"/>
        <v/>
      </c>
      <c r="C61" s="73" t="str">
        <f t="shared" si="24"/>
        <v/>
      </c>
      <c r="D61" s="74" t="str">
        <f t="shared" si="25"/>
        <v/>
      </c>
      <c r="E61" s="74" t="str">
        <f t="shared" si="31"/>
        <v/>
      </c>
      <c r="F61" s="74" t="str">
        <f t="shared" si="26"/>
        <v/>
      </c>
      <c r="G61" s="74" t="str">
        <f t="shared" si="32"/>
        <v/>
      </c>
      <c r="H61" s="74" t="str">
        <f t="shared" si="33"/>
        <v/>
      </c>
      <c r="I61" s="137" t="str">
        <f t="shared" si="34"/>
        <v/>
      </c>
      <c r="J61" s="138" t="str">
        <f t="shared" si="35"/>
        <v/>
      </c>
      <c r="K61" s="137" t="str">
        <f t="shared" si="36"/>
        <v/>
      </c>
      <c r="L61" s="138" t="str">
        <f t="shared" si="37"/>
        <v/>
      </c>
      <c r="M61" s="137" t="str">
        <f t="shared" si="38"/>
        <v/>
      </c>
      <c r="N61" s="138" t="str">
        <f t="shared" si="39"/>
        <v/>
      </c>
      <c r="O61" s="188" t="str">
        <f t="shared" si="27"/>
        <v/>
      </c>
      <c r="Q61" s="106">
        <v>57</v>
      </c>
      <c r="R61" s="234" t="str">
        <f t="shared" si="40"/>
        <v/>
      </c>
      <c r="S61" s="236" t="str">
        <f t="shared" si="41"/>
        <v/>
      </c>
      <c r="T61" s="92" t="str">
        <f t="shared" si="28"/>
        <v/>
      </c>
      <c r="U61" s="92" t="str">
        <f t="shared" si="42"/>
        <v/>
      </c>
      <c r="V61" s="92" t="str">
        <f t="shared" si="29"/>
        <v/>
      </c>
      <c r="W61" s="92" t="str">
        <f t="shared" si="43"/>
        <v/>
      </c>
      <c r="X61" s="92" t="str">
        <f t="shared" si="44"/>
        <v/>
      </c>
      <c r="Y61" s="144" t="str">
        <f t="shared" si="45"/>
        <v/>
      </c>
      <c r="Z61" s="145" t="str">
        <f t="shared" si="46"/>
        <v/>
      </c>
      <c r="AA61" s="144" t="str">
        <f t="shared" si="47"/>
        <v/>
      </c>
      <c r="AB61" s="145" t="str">
        <f t="shared" si="48"/>
        <v/>
      </c>
      <c r="AC61" s="144" t="str">
        <f t="shared" si="49"/>
        <v/>
      </c>
      <c r="AD61" s="145" t="str">
        <f t="shared" si="50"/>
        <v/>
      </c>
      <c r="AE61" s="191" t="str">
        <f t="shared" si="23"/>
        <v/>
      </c>
    </row>
    <row r="62" spans="1:31" ht="15.95" customHeight="1" x14ac:dyDescent="0.15">
      <c r="A62" s="68">
        <v>58</v>
      </c>
      <c r="B62" s="239" t="str">
        <f t="shared" si="30"/>
        <v/>
      </c>
      <c r="C62" s="73" t="str">
        <f t="shared" si="24"/>
        <v/>
      </c>
      <c r="D62" s="74" t="str">
        <f t="shared" si="25"/>
        <v/>
      </c>
      <c r="E62" s="74" t="str">
        <f t="shared" si="31"/>
        <v/>
      </c>
      <c r="F62" s="74" t="str">
        <f t="shared" si="26"/>
        <v/>
      </c>
      <c r="G62" s="74" t="str">
        <f t="shared" si="32"/>
        <v/>
      </c>
      <c r="H62" s="74" t="str">
        <f t="shared" si="33"/>
        <v/>
      </c>
      <c r="I62" s="137" t="str">
        <f t="shared" si="34"/>
        <v/>
      </c>
      <c r="J62" s="138" t="str">
        <f t="shared" si="35"/>
        <v/>
      </c>
      <c r="K62" s="137" t="str">
        <f t="shared" si="36"/>
        <v/>
      </c>
      <c r="L62" s="138" t="str">
        <f t="shared" si="37"/>
        <v/>
      </c>
      <c r="M62" s="137" t="str">
        <f t="shared" si="38"/>
        <v/>
      </c>
      <c r="N62" s="138" t="str">
        <f t="shared" si="39"/>
        <v/>
      </c>
      <c r="O62" s="188" t="str">
        <f t="shared" si="27"/>
        <v/>
      </c>
      <c r="Q62" s="106">
        <v>58</v>
      </c>
      <c r="R62" s="234" t="str">
        <f t="shared" si="40"/>
        <v/>
      </c>
      <c r="S62" s="236" t="str">
        <f t="shared" si="41"/>
        <v/>
      </c>
      <c r="T62" s="92" t="str">
        <f t="shared" si="28"/>
        <v/>
      </c>
      <c r="U62" s="92" t="str">
        <f t="shared" si="42"/>
        <v/>
      </c>
      <c r="V62" s="92" t="str">
        <f t="shared" si="29"/>
        <v/>
      </c>
      <c r="W62" s="92" t="str">
        <f t="shared" si="43"/>
        <v/>
      </c>
      <c r="X62" s="92" t="str">
        <f t="shared" si="44"/>
        <v/>
      </c>
      <c r="Y62" s="144" t="str">
        <f t="shared" si="45"/>
        <v/>
      </c>
      <c r="Z62" s="145" t="str">
        <f t="shared" si="46"/>
        <v/>
      </c>
      <c r="AA62" s="144" t="str">
        <f t="shared" si="47"/>
        <v/>
      </c>
      <c r="AB62" s="145" t="str">
        <f t="shared" si="48"/>
        <v/>
      </c>
      <c r="AC62" s="144" t="str">
        <f t="shared" si="49"/>
        <v/>
      </c>
      <c r="AD62" s="145" t="str">
        <f t="shared" si="50"/>
        <v/>
      </c>
      <c r="AE62" s="191" t="str">
        <f t="shared" si="23"/>
        <v/>
      </c>
    </row>
    <row r="63" spans="1:31" ht="15.95" customHeight="1" x14ac:dyDescent="0.15">
      <c r="A63" s="68">
        <v>59</v>
      </c>
      <c r="B63" s="239" t="str">
        <f t="shared" si="30"/>
        <v/>
      </c>
      <c r="C63" s="73" t="str">
        <f t="shared" si="24"/>
        <v/>
      </c>
      <c r="D63" s="74" t="str">
        <f t="shared" si="25"/>
        <v/>
      </c>
      <c r="E63" s="74" t="str">
        <f t="shared" si="31"/>
        <v/>
      </c>
      <c r="F63" s="74" t="str">
        <f t="shared" si="26"/>
        <v/>
      </c>
      <c r="G63" s="74" t="str">
        <f t="shared" si="32"/>
        <v/>
      </c>
      <c r="H63" s="74" t="str">
        <f t="shared" si="33"/>
        <v/>
      </c>
      <c r="I63" s="137" t="str">
        <f t="shared" si="34"/>
        <v/>
      </c>
      <c r="J63" s="138" t="str">
        <f t="shared" si="35"/>
        <v/>
      </c>
      <c r="K63" s="137" t="str">
        <f t="shared" si="36"/>
        <v/>
      </c>
      <c r="L63" s="138" t="str">
        <f t="shared" si="37"/>
        <v/>
      </c>
      <c r="M63" s="137" t="str">
        <f t="shared" si="38"/>
        <v/>
      </c>
      <c r="N63" s="138" t="str">
        <f t="shared" si="39"/>
        <v/>
      </c>
      <c r="O63" s="188" t="str">
        <f t="shared" si="27"/>
        <v/>
      </c>
      <c r="Q63" s="106">
        <v>59</v>
      </c>
      <c r="R63" s="234" t="str">
        <f t="shared" si="40"/>
        <v/>
      </c>
      <c r="S63" s="236" t="str">
        <f t="shared" si="41"/>
        <v/>
      </c>
      <c r="T63" s="92" t="str">
        <f t="shared" si="28"/>
        <v/>
      </c>
      <c r="U63" s="92" t="str">
        <f t="shared" si="42"/>
        <v/>
      </c>
      <c r="V63" s="92" t="str">
        <f t="shared" si="29"/>
        <v/>
      </c>
      <c r="W63" s="92" t="str">
        <f t="shared" si="43"/>
        <v/>
      </c>
      <c r="X63" s="92" t="str">
        <f t="shared" si="44"/>
        <v/>
      </c>
      <c r="Y63" s="144" t="str">
        <f t="shared" si="45"/>
        <v/>
      </c>
      <c r="Z63" s="145" t="str">
        <f t="shared" si="46"/>
        <v/>
      </c>
      <c r="AA63" s="144" t="str">
        <f t="shared" si="47"/>
        <v/>
      </c>
      <c r="AB63" s="145" t="str">
        <f t="shared" si="48"/>
        <v/>
      </c>
      <c r="AC63" s="144" t="str">
        <f t="shared" si="49"/>
        <v/>
      </c>
      <c r="AD63" s="145" t="str">
        <f t="shared" si="50"/>
        <v/>
      </c>
      <c r="AE63" s="191" t="str">
        <f t="shared" si="23"/>
        <v/>
      </c>
    </row>
    <row r="64" spans="1:31" ht="15.95" customHeight="1" x14ac:dyDescent="0.15">
      <c r="A64" s="68">
        <v>60</v>
      </c>
      <c r="B64" s="239" t="str">
        <f t="shared" si="30"/>
        <v/>
      </c>
      <c r="C64" s="73" t="str">
        <f t="shared" si="24"/>
        <v/>
      </c>
      <c r="D64" s="74" t="str">
        <f t="shared" si="25"/>
        <v/>
      </c>
      <c r="E64" s="74" t="str">
        <f t="shared" si="31"/>
        <v/>
      </c>
      <c r="F64" s="74" t="str">
        <f t="shared" si="26"/>
        <v/>
      </c>
      <c r="G64" s="74" t="str">
        <f t="shared" si="32"/>
        <v/>
      </c>
      <c r="H64" s="74" t="str">
        <f t="shared" si="33"/>
        <v/>
      </c>
      <c r="I64" s="137" t="str">
        <f t="shared" si="34"/>
        <v/>
      </c>
      <c r="J64" s="138" t="str">
        <f t="shared" si="35"/>
        <v/>
      </c>
      <c r="K64" s="137" t="str">
        <f t="shared" si="36"/>
        <v/>
      </c>
      <c r="L64" s="138" t="str">
        <f t="shared" si="37"/>
        <v/>
      </c>
      <c r="M64" s="137" t="str">
        <f t="shared" si="38"/>
        <v/>
      </c>
      <c r="N64" s="138" t="str">
        <f t="shared" si="39"/>
        <v/>
      </c>
      <c r="O64" s="188" t="str">
        <f t="shared" si="27"/>
        <v/>
      </c>
      <c r="Q64" s="106">
        <v>60</v>
      </c>
      <c r="R64" s="234" t="str">
        <f t="shared" si="40"/>
        <v/>
      </c>
      <c r="S64" s="236" t="str">
        <f t="shared" si="41"/>
        <v/>
      </c>
      <c r="T64" s="92" t="str">
        <f t="shared" si="28"/>
        <v/>
      </c>
      <c r="U64" s="92" t="str">
        <f t="shared" si="42"/>
        <v/>
      </c>
      <c r="V64" s="92" t="str">
        <f t="shared" si="29"/>
        <v/>
      </c>
      <c r="W64" s="92" t="str">
        <f t="shared" si="43"/>
        <v/>
      </c>
      <c r="X64" s="92" t="str">
        <f t="shared" si="44"/>
        <v/>
      </c>
      <c r="Y64" s="144" t="str">
        <f t="shared" si="45"/>
        <v/>
      </c>
      <c r="Z64" s="145" t="str">
        <f t="shared" si="46"/>
        <v/>
      </c>
      <c r="AA64" s="144" t="str">
        <f t="shared" si="47"/>
        <v/>
      </c>
      <c r="AB64" s="145" t="str">
        <f t="shared" si="48"/>
        <v/>
      </c>
      <c r="AC64" s="144" t="str">
        <f t="shared" si="49"/>
        <v/>
      </c>
      <c r="AD64" s="145" t="str">
        <f t="shared" si="50"/>
        <v/>
      </c>
      <c r="AE64" s="191" t="str">
        <f t="shared" si="23"/>
        <v/>
      </c>
    </row>
    <row r="65" spans="1:31" ht="15.95" customHeight="1" x14ac:dyDescent="0.15">
      <c r="A65" s="68">
        <v>61</v>
      </c>
      <c r="B65" s="239" t="str">
        <f t="shared" si="30"/>
        <v/>
      </c>
      <c r="C65" s="73" t="str">
        <f t="shared" si="24"/>
        <v/>
      </c>
      <c r="D65" s="74" t="str">
        <f t="shared" si="25"/>
        <v/>
      </c>
      <c r="E65" s="74" t="str">
        <f t="shared" si="31"/>
        <v/>
      </c>
      <c r="F65" s="74" t="str">
        <f t="shared" si="26"/>
        <v/>
      </c>
      <c r="G65" s="74" t="str">
        <f t="shared" si="32"/>
        <v/>
      </c>
      <c r="H65" s="74" t="str">
        <f t="shared" si="33"/>
        <v/>
      </c>
      <c r="I65" s="137" t="str">
        <f t="shared" si="34"/>
        <v/>
      </c>
      <c r="J65" s="138" t="str">
        <f t="shared" si="35"/>
        <v/>
      </c>
      <c r="K65" s="137" t="str">
        <f t="shared" si="36"/>
        <v/>
      </c>
      <c r="L65" s="138" t="str">
        <f t="shared" si="37"/>
        <v/>
      </c>
      <c r="M65" s="137" t="str">
        <f t="shared" si="38"/>
        <v/>
      </c>
      <c r="N65" s="138" t="str">
        <f t="shared" si="39"/>
        <v/>
      </c>
      <c r="O65" s="188" t="str">
        <f t="shared" si="27"/>
        <v/>
      </c>
      <c r="Q65" s="106">
        <v>61</v>
      </c>
      <c r="R65" s="234" t="str">
        <f t="shared" si="40"/>
        <v/>
      </c>
      <c r="S65" s="236" t="str">
        <f t="shared" si="41"/>
        <v/>
      </c>
      <c r="T65" s="92" t="str">
        <f t="shared" si="28"/>
        <v/>
      </c>
      <c r="U65" s="92" t="str">
        <f t="shared" si="42"/>
        <v/>
      </c>
      <c r="V65" s="92" t="str">
        <f t="shared" si="29"/>
        <v/>
      </c>
      <c r="W65" s="92" t="str">
        <f t="shared" si="43"/>
        <v/>
      </c>
      <c r="X65" s="92" t="str">
        <f t="shared" si="44"/>
        <v/>
      </c>
      <c r="Y65" s="144" t="str">
        <f t="shared" si="45"/>
        <v/>
      </c>
      <c r="Z65" s="145" t="str">
        <f t="shared" si="46"/>
        <v/>
      </c>
      <c r="AA65" s="144" t="str">
        <f t="shared" si="47"/>
        <v/>
      </c>
      <c r="AB65" s="145" t="str">
        <f t="shared" si="48"/>
        <v/>
      </c>
      <c r="AC65" s="144" t="str">
        <f t="shared" si="49"/>
        <v/>
      </c>
      <c r="AD65" s="145" t="str">
        <f t="shared" si="50"/>
        <v/>
      </c>
      <c r="AE65" s="191" t="str">
        <f t="shared" si="23"/>
        <v/>
      </c>
    </row>
    <row r="66" spans="1:31" ht="15.95" customHeight="1" x14ac:dyDescent="0.15">
      <c r="A66" s="68">
        <v>62</v>
      </c>
      <c r="B66" s="239" t="str">
        <f t="shared" si="30"/>
        <v/>
      </c>
      <c r="C66" s="73" t="str">
        <f t="shared" si="24"/>
        <v/>
      </c>
      <c r="D66" s="74" t="str">
        <f t="shared" si="25"/>
        <v/>
      </c>
      <c r="E66" s="74" t="str">
        <f t="shared" si="31"/>
        <v/>
      </c>
      <c r="F66" s="74" t="str">
        <f t="shared" si="26"/>
        <v/>
      </c>
      <c r="G66" s="74" t="str">
        <f t="shared" si="32"/>
        <v/>
      </c>
      <c r="H66" s="74" t="str">
        <f t="shared" si="33"/>
        <v/>
      </c>
      <c r="I66" s="137" t="str">
        <f t="shared" si="34"/>
        <v/>
      </c>
      <c r="J66" s="138" t="str">
        <f t="shared" si="35"/>
        <v/>
      </c>
      <c r="K66" s="137" t="str">
        <f t="shared" si="36"/>
        <v/>
      </c>
      <c r="L66" s="138" t="str">
        <f t="shared" si="37"/>
        <v/>
      </c>
      <c r="M66" s="137" t="str">
        <f t="shared" si="38"/>
        <v/>
      </c>
      <c r="N66" s="138" t="str">
        <f t="shared" si="39"/>
        <v/>
      </c>
      <c r="O66" s="188" t="str">
        <f t="shared" si="27"/>
        <v/>
      </c>
      <c r="Q66" s="106">
        <v>62</v>
      </c>
      <c r="R66" s="234" t="str">
        <f t="shared" si="40"/>
        <v/>
      </c>
      <c r="S66" s="236" t="str">
        <f t="shared" si="41"/>
        <v/>
      </c>
      <c r="T66" s="92" t="str">
        <f t="shared" si="28"/>
        <v/>
      </c>
      <c r="U66" s="92" t="str">
        <f t="shared" si="42"/>
        <v/>
      </c>
      <c r="V66" s="92" t="str">
        <f t="shared" si="29"/>
        <v/>
      </c>
      <c r="W66" s="92" t="str">
        <f t="shared" si="43"/>
        <v/>
      </c>
      <c r="X66" s="92" t="str">
        <f t="shared" si="44"/>
        <v/>
      </c>
      <c r="Y66" s="144" t="str">
        <f t="shared" si="45"/>
        <v/>
      </c>
      <c r="Z66" s="145" t="str">
        <f t="shared" si="46"/>
        <v/>
      </c>
      <c r="AA66" s="144" t="str">
        <f t="shared" si="47"/>
        <v/>
      </c>
      <c r="AB66" s="145" t="str">
        <f t="shared" si="48"/>
        <v/>
      </c>
      <c r="AC66" s="144" t="str">
        <f t="shared" si="49"/>
        <v/>
      </c>
      <c r="AD66" s="145" t="str">
        <f t="shared" si="50"/>
        <v/>
      </c>
      <c r="AE66" s="191" t="str">
        <f t="shared" si="23"/>
        <v/>
      </c>
    </row>
    <row r="67" spans="1:31" ht="15.95" customHeight="1" x14ac:dyDescent="0.15">
      <c r="A67" s="68">
        <v>63</v>
      </c>
      <c r="B67" s="239" t="str">
        <f t="shared" si="30"/>
        <v/>
      </c>
      <c r="C67" s="73" t="str">
        <f t="shared" si="24"/>
        <v/>
      </c>
      <c r="D67" s="74" t="str">
        <f t="shared" si="25"/>
        <v/>
      </c>
      <c r="E67" s="74" t="str">
        <f t="shared" si="31"/>
        <v/>
      </c>
      <c r="F67" s="74" t="str">
        <f t="shared" si="26"/>
        <v/>
      </c>
      <c r="G67" s="74" t="str">
        <f t="shared" si="32"/>
        <v/>
      </c>
      <c r="H67" s="74" t="str">
        <f t="shared" si="33"/>
        <v/>
      </c>
      <c r="I67" s="137" t="str">
        <f t="shared" si="34"/>
        <v/>
      </c>
      <c r="J67" s="138" t="str">
        <f t="shared" si="35"/>
        <v/>
      </c>
      <c r="K67" s="137" t="str">
        <f t="shared" si="36"/>
        <v/>
      </c>
      <c r="L67" s="138" t="str">
        <f t="shared" si="37"/>
        <v/>
      </c>
      <c r="M67" s="137" t="str">
        <f t="shared" si="38"/>
        <v/>
      </c>
      <c r="N67" s="138" t="str">
        <f t="shared" si="39"/>
        <v/>
      </c>
      <c r="O67" s="188" t="str">
        <f t="shared" si="27"/>
        <v/>
      </c>
      <c r="Q67" s="106">
        <v>63</v>
      </c>
      <c r="R67" s="234" t="str">
        <f t="shared" si="40"/>
        <v/>
      </c>
      <c r="S67" s="236" t="str">
        <f t="shared" si="41"/>
        <v/>
      </c>
      <c r="T67" s="92" t="str">
        <f t="shared" si="28"/>
        <v/>
      </c>
      <c r="U67" s="92" t="str">
        <f t="shared" si="42"/>
        <v/>
      </c>
      <c r="V67" s="92" t="str">
        <f t="shared" si="29"/>
        <v/>
      </c>
      <c r="W67" s="92" t="str">
        <f t="shared" si="43"/>
        <v/>
      </c>
      <c r="X67" s="92" t="str">
        <f t="shared" si="44"/>
        <v/>
      </c>
      <c r="Y67" s="144" t="str">
        <f t="shared" si="45"/>
        <v/>
      </c>
      <c r="Z67" s="145" t="str">
        <f t="shared" si="46"/>
        <v/>
      </c>
      <c r="AA67" s="144" t="str">
        <f t="shared" si="47"/>
        <v/>
      </c>
      <c r="AB67" s="145" t="str">
        <f t="shared" si="48"/>
        <v/>
      </c>
      <c r="AC67" s="144" t="str">
        <f t="shared" si="49"/>
        <v/>
      </c>
      <c r="AD67" s="145" t="str">
        <f t="shared" si="50"/>
        <v/>
      </c>
      <c r="AE67" s="191" t="str">
        <f t="shared" si="23"/>
        <v/>
      </c>
    </row>
    <row r="68" spans="1:31" ht="15.95" customHeight="1" x14ac:dyDescent="0.15">
      <c r="A68" s="68">
        <v>64</v>
      </c>
      <c r="B68" s="239" t="str">
        <f t="shared" si="30"/>
        <v/>
      </c>
      <c r="C68" s="73" t="str">
        <f t="shared" si="24"/>
        <v/>
      </c>
      <c r="D68" s="74" t="str">
        <f t="shared" si="25"/>
        <v/>
      </c>
      <c r="E68" s="74" t="str">
        <f t="shared" si="31"/>
        <v/>
      </c>
      <c r="F68" s="74" t="str">
        <f t="shared" si="26"/>
        <v/>
      </c>
      <c r="G68" s="74" t="str">
        <f t="shared" si="32"/>
        <v/>
      </c>
      <c r="H68" s="74" t="str">
        <f t="shared" si="33"/>
        <v/>
      </c>
      <c r="I68" s="137" t="str">
        <f t="shared" si="34"/>
        <v/>
      </c>
      <c r="J68" s="138" t="str">
        <f t="shared" si="35"/>
        <v/>
      </c>
      <c r="K68" s="137" t="str">
        <f t="shared" si="36"/>
        <v/>
      </c>
      <c r="L68" s="138" t="str">
        <f t="shared" si="37"/>
        <v/>
      </c>
      <c r="M68" s="137" t="str">
        <f t="shared" si="38"/>
        <v/>
      </c>
      <c r="N68" s="138" t="str">
        <f t="shared" si="39"/>
        <v/>
      </c>
      <c r="O68" s="188" t="str">
        <f t="shared" si="27"/>
        <v/>
      </c>
      <c r="Q68" s="106">
        <v>64</v>
      </c>
      <c r="R68" s="234" t="str">
        <f t="shared" si="40"/>
        <v/>
      </c>
      <c r="S68" s="236" t="str">
        <f t="shared" si="41"/>
        <v/>
      </c>
      <c r="T68" s="92" t="str">
        <f t="shared" si="28"/>
        <v/>
      </c>
      <c r="U68" s="92" t="str">
        <f t="shared" si="42"/>
        <v/>
      </c>
      <c r="V68" s="92" t="str">
        <f t="shared" si="29"/>
        <v/>
      </c>
      <c r="W68" s="92" t="str">
        <f t="shared" si="43"/>
        <v/>
      </c>
      <c r="X68" s="92" t="str">
        <f t="shared" si="44"/>
        <v/>
      </c>
      <c r="Y68" s="144" t="str">
        <f t="shared" si="45"/>
        <v/>
      </c>
      <c r="Z68" s="145" t="str">
        <f t="shared" si="46"/>
        <v/>
      </c>
      <c r="AA68" s="144" t="str">
        <f t="shared" si="47"/>
        <v/>
      </c>
      <c r="AB68" s="145" t="str">
        <f t="shared" si="48"/>
        <v/>
      </c>
      <c r="AC68" s="144" t="str">
        <f t="shared" si="49"/>
        <v/>
      </c>
      <c r="AD68" s="145" t="str">
        <f t="shared" si="50"/>
        <v/>
      </c>
      <c r="AE68" s="191" t="str">
        <f t="shared" si="23"/>
        <v/>
      </c>
    </row>
    <row r="69" spans="1:31" ht="15.95" customHeight="1" x14ac:dyDescent="0.15">
      <c r="A69" s="68">
        <v>65</v>
      </c>
      <c r="B69" s="239" t="str">
        <f t="shared" ref="B69:B84" si="51">IF(VLOOKUP(A69,市男,2,FALSE)="","",VLOOKUP(A69,市男,2,FALSE))</f>
        <v/>
      </c>
      <c r="C69" s="73" t="str">
        <f t="shared" si="24"/>
        <v/>
      </c>
      <c r="D69" s="74" t="str">
        <f t="shared" si="25"/>
        <v/>
      </c>
      <c r="E69" s="74" t="str">
        <f t="shared" ref="E69:E84" si="52">IF(B69="","",IF(VLOOKUP(B69,名簿,3,FALSE)="","",VLOOKUP(B69,名簿,3,FALSE)))</f>
        <v/>
      </c>
      <c r="F69" s="74" t="str">
        <f t="shared" si="26"/>
        <v/>
      </c>
      <c r="G69" s="74" t="str">
        <f t="shared" ref="G69:G84" si="53">IF(B69="","",IF(VLOOKUP(B69,名簿,4,FALSE)="","",VLOOKUP(B69,名簿,4,FALSE)))</f>
        <v/>
      </c>
      <c r="H69" s="74" t="str">
        <f t="shared" ref="H69:H84" si="54">IF(B69="","",IF(VLOOKUP(B69,名簿,5,FALSE)="","",VLOOKUP(B69,名簿,5,FALSE)))</f>
        <v/>
      </c>
      <c r="I69" s="137" t="str">
        <f t="shared" ref="I69:I84" si="55">IF(B69="","",IF(VLOOKUP(A69,市男,5,FALSE)="","",VLOOKUP(A69,市男,5,FALSE)))</f>
        <v/>
      </c>
      <c r="J69" s="138" t="str">
        <f t="shared" ref="J69:J84" si="56">IF(B69="","",IF(VLOOKUP(A69,市男,6,FALSE)="","",VLOOKUP(A69,市男,6,FALSE)))</f>
        <v/>
      </c>
      <c r="K69" s="137" t="str">
        <f t="shared" ref="K69:K84" si="57">IF(B69="","",IF(VLOOKUP(A69,市男,7,FALSE)="","",VLOOKUP(A69,市男,7,FALSE)))</f>
        <v/>
      </c>
      <c r="L69" s="138" t="str">
        <f t="shared" ref="L69:L84" si="58">IF(B69="","",IF(VLOOKUP(A69,市男,8,FALSE)="","",VLOOKUP(A69,市男,8,FALSE)))</f>
        <v/>
      </c>
      <c r="M69" s="137" t="str">
        <f t="shared" ref="M69:M84" si="59">IF(B69="","",IF(VLOOKUP(A69,市男,9,FALSE)="","",VLOOKUP(A69,市男,9,FALSE)))</f>
        <v/>
      </c>
      <c r="N69" s="138" t="str">
        <f t="shared" ref="N69:N84" si="60">IF(B69="","",IF(VLOOKUP(A69,市男,10,FALSE)="","",VLOOKUP(A69,市男,10,FALSE)))</f>
        <v/>
      </c>
      <c r="O69" s="188" t="str">
        <f t="shared" si="27"/>
        <v/>
      </c>
      <c r="Q69" s="106">
        <v>65</v>
      </c>
      <c r="R69" s="234" t="str">
        <f t="shared" ref="R69:R84" si="61">IF(VLOOKUP(Q69,市女,2,FALSE)="","",VLOOKUP(Q69,市女,2,FALSE))</f>
        <v/>
      </c>
      <c r="S69" s="236" t="str">
        <f t="shared" ref="S69:S84" si="62">IF(R69="","",VLOOKUP(R69,名簿,2,FALSE))</f>
        <v/>
      </c>
      <c r="T69" s="92" t="str">
        <f t="shared" si="28"/>
        <v/>
      </c>
      <c r="U69" s="92" t="str">
        <f t="shared" ref="U69:U84" si="63">IF(R69="","",IF(VLOOKUP(R69,名簿,3,FALSE)="","",VLOOKUP(R69,名簿,3,FALSE)))</f>
        <v/>
      </c>
      <c r="V69" s="92" t="str">
        <f t="shared" si="29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IF(R69="","",IF(VLOOKUP(Q69,市女,5,FALSE)="","",VLOOKUP(Q69,市女,5,FALSE)))</f>
        <v/>
      </c>
      <c r="Z69" s="145" t="str">
        <f t="shared" ref="Z69:Z84" si="67">IF(R69="","",IF(VLOOKUP(Q69,市女,6,FALSE)="","",VLOOKUP(Q69,市女,6,FALSE)))</f>
        <v/>
      </c>
      <c r="AA69" s="144" t="str">
        <f t="shared" ref="AA69:AA84" si="68">IF(R69="","",IF(VLOOKUP(Q69,市女,7,FALSE)="","",VLOOKUP(Q69,市女,7,FALSE)))</f>
        <v/>
      </c>
      <c r="AB69" s="145" t="str">
        <f t="shared" ref="AB69:AB84" si="69">IF(R69="","",IF(VLOOKUP(Q69,市女,8,FALSE)="","",VLOOKUP(Q69,市女,8,FALSE)))</f>
        <v/>
      </c>
      <c r="AC69" s="144" t="str">
        <f t="shared" ref="AC69:AC84" si="70">IF(R69="","",IF(VLOOKUP(Q69,市女,9,FALSE)="","",VLOOKUP(Q69,市女,9,FALSE)))</f>
        <v/>
      </c>
      <c r="AD69" s="145" t="str">
        <f t="shared" ref="AD69:AD84" si="71">IF(R69="","",IF(VLOOKUP(Q69,市女,10,FALSE)="","",VLOOKUP(Q69,市女,10,FALSE)))</f>
        <v/>
      </c>
      <c r="AE69" s="191" t="str">
        <f t="shared" ref="AE69:AE84" si="72">IF(R69="","",IF(VLOOKUP(R69,名簿,8,FALSE)="","",VLOOKUP(R69,名簿,8,FALSE)))</f>
        <v/>
      </c>
    </row>
    <row r="70" spans="1:31" ht="15.95" customHeight="1" x14ac:dyDescent="0.15">
      <c r="A70" s="68">
        <v>66</v>
      </c>
      <c r="B70" s="239" t="str">
        <f t="shared" si="51"/>
        <v/>
      </c>
      <c r="C70" s="73" t="str">
        <f t="shared" ref="C70:C84" si="73">IF(B70="","",VLOOKUP(B70,名簿,2,FALSE))</f>
        <v/>
      </c>
      <c r="D70" s="74" t="str">
        <f t="shared" ref="D70:D84" si="74">IF(B70="","",$U$1)</f>
        <v/>
      </c>
      <c r="E70" s="74" t="str">
        <f t="shared" si="52"/>
        <v/>
      </c>
      <c r="F70" s="74" t="str">
        <f t="shared" ref="F70:F84" si="75">IF(B70="","",$AB$1)</f>
        <v/>
      </c>
      <c r="G70" s="74" t="str">
        <f t="shared" si="53"/>
        <v/>
      </c>
      <c r="H70" s="74" t="str">
        <f t="shared" si="54"/>
        <v/>
      </c>
      <c r="I70" s="137" t="str">
        <f t="shared" si="55"/>
        <v/>
      </c>
      <c r="J70" s="138" t="str">
        <f t="shared" si="56"/>
        <v/>
      </c>
      <c r="K70" s="137" t="str">
        <f t="shared" si="57"/>
        <v/>
      </c>
      <c r="L70" s="138" t="str">
        <f t="shared" si="58"/>
        <v/>
      </c>
      <c r="M70" s="137" t="str">
        <f t="shared" si="59"/>
        <v/>
      </c>
      <c r="N70" s="138" t="str">
        <f t="shared" si="60"/>
        <v/>
      </c>
      <c r="O70" s="188" t="str">
        <f t="shared" ref="O70:O84" si="76">IF(B70="","",IF(VLOOKUP(B70,名簿,8,FALSE)="","",VLOOKUP(B70,名簿,8,FALSE)))</f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7">IF(R70="","",$U$1)</f>
        <v/>
      </c>
      <c r="U70" s="92" t="str">
        <f t="shared" si="63"/>
        <v/>
      </c>
      <c r="V70" s="92" t="str">
        <f t="shared" ref="V70:V84" si="78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5.95" customHeight="1" x14ac:dyDescent="0.15">
      <c r="A71" s="68">
        <v>67</v>
      </c>
      <c r="B71" s="239" t="str">
        <f t="shared" si="51"/>
        <v/>
      </c>
      <c r="C71" s="73" t="str">
        <f t="shared" si="73"/>
        <v/>
      </c>
      <c r="D71" s="74" t="str">
        <f t="shared" si="74"/>
        <v/>
      </c>
      <c r="E71" s="74" t="str">
        <f t="shared" si="52"/>
        <v/>
      </c>
      <c r="F71" s="74" t="str">
        <f t="shared" si="75"/>
        <v/>
      </c>
      <c r="G71" s="74" t="str">
        <f t="shared" si="53"/>
        <v/>
      </c>
      <c r="H71" s="74" t="str">
        <f t="shared" si="54"/>
        <v/>
      </c>
      <c r="I71" s="137" t="str">
        <f t="shared" si="55"/>
        <v/>
      </c>
      <c r="J71" s="138" t="str">
        <f t="shared" si="56"/>
        <v/>
      </c>
      <c r="K71" s="137" t="str">
        <f t="shared" si="57"/>
        <v/>
      </c>
      <c r="L71" s="138" t="str">
        <f t="shared" si="58"/>
        <v/>
      </c>
      <c r="M71" s="137" t="str">
        <f t="shared" si="59"/>
        <v/>
      </c>
      <c r="N71" s="138" t="str">
        <f t="shared" si="60"/>
        <v/>
      </c>
      <c r="O71" s="188" t="str">
        <f t="shared" si="76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7"/>
        <v/>
      </c>
      <c r="U71" s="92" t="str">
        <f t="shared" si="63"/>
        <v/>
      </c>
      <c r="V71" s="92" t="str">
        <f t="shared" si="78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5.95" customHeight="1" x14ac:dyDescent="0.15">
      <c r="A72" s="68">
        <v>68</v>
      </c>
      <c r="B72" s="239" t="str">
        <f t="shared" si="51"/>
        <v/>
      </c>
      <c r="C72" s="73" t="str">
        <f t="shared" si="73"/>
        <v/>
      </c>
      <c r="D72" s="74" t="str">
        <f t="shared" si="74"/>
        <v/>
      </c>
      <c r="E72" s="74" t="str">
        <f t="shared" si="52"/>
        <v/>
      </c>
      <c r="F72" s="74" t="str">
        <f t="shared" si="75"/>
        <v/>
      </c>
      <c r="G72" s="74" t="str">
        <f t="shared" si="53"/>
        <v/>
      </c>
      <c r="H72" s="74" t="str">
        <f t="shared" si="54"/>
        <v/>
      </c>
      <c r="I72" s="137" t="str">
        <f t="shared" si="55"/>
        <v/>
      </c>
      <c r="J72" s="138" t="str">
        <f t="shared" si="56"/>
        <v/>
      </c>
      <c r="K72" s="137" t="str">
        <f t="shared" si="57"/>
        <v/>
      </c>
      <c r="L72" s="138" t="str">
        <f t="shared" si="58"/>
        <v/>
      </c>
      <c r="M72" s="137" t="str">
        <f t="shared" si="59"/>
        <v/>
      </c>
      <c r="N72" s="138" t="str">
        <f t="shared" si="60"/>
        <v/>
      </c>
      <c r="O72" s="188" t="str">
        <f t="shared" si="76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7"/>
        <v/>
      </c>
      <c r="U72" s="92" t="str">
        <f t="shared" si="63"/>
        <v/>
      </c>
      <c r="V72" s="92" t="str">
        <f t="shared" si="78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5.95" customHeight="1" x14ac:dyDescent="0.15">
      <c r="A73" s="68">
        <v>69</v>
      </c>
      <c r="B73" s="239" t="str">
        <f t="shared" si="51"/>
        <v/>
      </c>
      <c r="C73" s="73" t="str">
        <f t="shared" si="73"/>
        <v/>
      </c>
      <c r="D73" s="74" t="str">
        <f t="shared" si="74"/>
        <v/>
      </c>
      <c r="E73" s="74" t="str">
        <f t="shared" si="52"/>
        <v/>
      </c>
      <c r="F73" s="74" t="str">
        <f t="shared" si="75"/>
        <v/>
      </c>
      <c r="G73" s="74" t="str">
        <f t="shared" si="53"/>
        <v/>
      </c>
      <c r="H73" s="74" t="str">
        <f t="shared" si="54"/>
        <v/>
      </c>
      <c r="I73" s="137" t="str">
        <f t="shared" si="55"/>
        <v/>
      </c>
      <c r="J73" s="138" t="str">
        <f t="shared" si="56"/>
        <v/>
      </c>
      <c r="K73" s="137" t="str">
        <f t="shared" si="57"/>
        <v/>
      </c>
      <c r="L73" s="138" t="str">
        <f t="shared" si="58"/>
        <v/>
      </c>
      <c r="M73" s="137" t="str">
        <f t="shared" si="59"/>
        <v/>
      </c>
      <c r="N73" s="138" t="str">
        <f t="shared" si="60"/>
        <v/>
      </c>
      <c r="O73" s="188" t="str">
        <f t="shared" si="76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7"/>
        <v/>
      </c>
      <c r="U73" s="92" t="str">
        <f t="shared" si="63"/>
        <v/>
      </c>
      <c r="V73" s="92" t="str">
        <f t="shared" si="78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5.95" customHeight="1" x14ac:dyDescent="0.15">
      <c r="A74" s="68">
        <v>70</v>
      </c>
      <c r="B74" s="239" t="str">
        <f t="shared" si="51"/>
        <v/>
      </c>
      <c r="C74" s="73" t="str">
        <f t="shared" si="73"/>
        <v/>
      </c>
      <c r="D74" s="74" t="str">
        <f t="shared" si="74"/>
        <v/>
      </c>
      <c r="E74" s="74" t="str">
        <f t="shared" si="52"/>
        <v/>
      </c>
      <c r="F74" s="74" t="str">
        <f t="shared" si="75"/>
        <v/>
      </c>
      <c r="G74" s="74" t="str">
        <f t="shared" si="53"/>
        <v/>
      </c>
      <c r="H74" s="74" t="str">
        <f t="shared" si="54"/>
        <v/>
      </c>
      <c r="I74" s="137" t="str">
        <f t="shared" si="55"/>
        <v/>
      </c>
      <c r="J74" s="138" t="str">
        <f t="shared" si="56"/>
        <v/>
      </c>
      <c r="K74" s="137" t="str">
        <f t="shared" si="57"/>
        <v/>
      </c>
      <c r="L74" s="138" t="str">
        <f t="shared" si="58"/>
        <v/>
      </c>
      <c r="M74" s="137" t="str">
        <f t="shared" si="59"/>
        <v/>
      </c>
      <c r="N74" s="138" t="str">
        <f t="shared" si="60"/>
        <v/>
      </c>
      <c r="O74" s="188" t="str">
        <f t="shared" si="76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7"/>
        <v/>
      </c>
      <c r="U74" s="92" t="str">
        <f t="shared" si="63"/>
        <v/>
      </c>
      <c r="V74" s="92" t="str">
        <f t="shared" si="78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5.95" customHeight="1" x14ac:dyDescent="0.15">
      <c r="A75" s="68">
        <v>71</v>
      </c>
      <c r="B75" s="239" t="str">
        <f t="shared" si="51"/>
        <v/>
      </c>
      <c r="C75" s="73" t="str">
        <f t="shared" si="73"/>
        <v/>
      </c>
      <c r="D75" s="74" t="str">
        <f t="shared" si="74"/>
        <v/>
      </c>
      <c r="E75" s="74" t="str">
        <f t="shared" si="52"/>
        <v/>
      </c>
      <c r="F75" s="74" t="str">
        <f t="shared" si="75"/>
        <v/>
      </c>
      <c r="G75" s="74" t="str">
        <f t="shared" si="53"/>
        <v/>
      </c>
      <c r="H75" s="74" t="str">
        <f t="shared" si="54"/>
        <v/>
      </c>
      <c r="I75" s="137" t="str">
        <f t="shared" si="55"/>
        <v/>
      </c>
      <c r="J75" s="138" t="str">
        <f t="shared" si="56"/>
        <v/>
      </c>
      <c r="K75" s="137" t="str">
        <f t="shared" si="57"/>
        <v/>
      </c>
      <c r="L75" s="138" t="str">
        <f t="shared" si="58"/>
        <v/>
      </c>
      <c r="M75" s="137" t="str">
        <f t="shared" si="59"/>
        <v/>
      </c>
      <c r="N75" s="138" t="str">
        <f t="shared" si="60"/>
        <v/>
      </c>
      <c r="O75" s="188" t="str">
        <f t="shared" si="76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7"/>
        <v/>
      </c>
      <c r="U75" s="92" t="str">
        <f t="shared" si="63"/>
        <v/>
      </c>
      <c r="V75" s="92" t="str">
        <f t="shared" si="78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5.95" customHeight="1" x14ac:dyDescent="0.15">
      <c r="A76" s="68">
        <v>72</v>
      </c>
      <c r="B76" s="239" t="str">
        <f t="shared" si="51"/>
        <v/>
      </c>
      <c r="C76" s="73" t="str">
        <f t="shared" si="73"/>
        <v/>
      </c>
      <c r="D76" s="74" t="str">
        <f t="shared" si="74"/>
        <v/>
      </c>
      <c r="E76" s="74" t="str">
        <f t="shared" si="52"/>
        <v/>
      </c>
      <c r="F76" s="74" t="str">
        <f t="shared" si="75"/>
        <v/>
      </c>
      <c r="G76" s="74" t="str">
        <f t="shared" si="53"/>
        <v/>
      </c>
      <c r="H76" s="74" t="str">
        <f t="shared" si="54"/>
        <v/>
      </c>
      <c r="I76" s="137" t="str">
        <f t="shared" si="55"/>
        <v/>
      </c>
      <c r="J76" s="138" t="str">
        <f t="shared" si="56"/>
        <v/>
      </c>
      <c r="K76" s="137" t="str">
        <f t="shared" si="57"/>
        <v/>
      </c>
      <c r="L76" s="138" t="str">
        <f t="shared" si="58"/>
        <v/>
      </c>
      <c r="M76" s="137" t="str">
        <f t="shared" si="59"/>
        <v/>
      </c>
      <c r="N76" s="138" t="str">
        <f t="shared" si="60"/>
        <v/>
      </c>
      <c r="O76" s="188" t="str">
        <f t="shared" si="76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7"/>
        <v/>
      </c>
      <c r="U76" s="92" t="str">
        <f t="shared" si="63"/>
        <v/>
      </c>
      <c r="V76" s="92" t="str">
        <f t="shared" si="78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5.95" customHeight="1" x14ac:dyDescent="0.15">
      <c r="A77" s="68">
        <v>73</v>
      </c>
      <c r="B77" s="239" t="str">
        <f t="shared" si="51"/>
        <v/>
      </c>
      <c r="C77" s="73" t="str">
        <f t="shared" si="73"/>
        <v/>
      </c>
      <c r="D77" s="74" t="str">
        <f t="shared" si="74"/>
        <v/>
      </c>
      <c r="E77" s="74" t="str">
        <f t="shared" si="52"/>
        <v/>
      </c>
      <c r="F77" s="74" t="str">
        <f t="shared" si="75"/>
        <v/>
      </c>
      <c r="G77" s="74" t="str">
        <f t="shared" si="53"/>
        <v/>
      </c>
      <c r="H77" s="74" t="str">
        <f t="shared" si="54"/>
        <v/>
      </c>
      <c r="I77" s="137" t="str">
        <f t="shared" si="55"/>
        <v/>
      </c>
      <c r="J77" s="138" t="str">
        <f t="shared" si="56"/>
        <v/>
      </c>
      <c r="K77" s="137" t="str">
        <f t="shared" si="57"/>
        <v/>
      </c>
      <c r="L77" s="138" t="str">
        <f t="shared" si="58"/>
        <v/>
      </c>
      <c r="M77" s="137" t="str">
        <f t="shared" si="59"/>
        <v/>
      </c>
      <c r="N77" s="138" t="str">
        <f t="shared" si="60"/>
        <v/>
      </c>
      <c r="O77" s="188" t="str">
        <f t="shared" si="76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7"/>
        <v/>
      </c>
      <c r="U77" s="92" t="str">
        <f t="shared" si="63"/>
        <v/>
      </c>
      <c r="V77" s="92" t="str">
        <f t="shared" si="78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5.95" customHeight="1" x14ac:dyDescent="0.15">
      <c r="A78" s="68">
        <v>74</v>
      </c>
      <c r="B78" s="239" t="str">
        <f t="shared" si="51"/>
        <v/>
      </c>
      <c r="C78" s="73" t="str">
        <f t="shared" si="73"/>
        <v/>
      </c>
      <c r="D78" s="74" t="str">
        <f t="shared" si="74"/>
        <v/>
      </c>
      <c r="E78" s="74" t="str">
        <f t="shared" si="52"/>
        <v/>
      </c>
      <c r="F78" s="74" t="str">
        <f t="shared" si="75"/>
        <v/>
      </c>
      <c r="G78" s="74" t="str">
        <f t="shared" si="53"/>
        <v/>
      </c>
      <c r="H78" s="74" t="str">
        <f t="shared" si="54"/>
        <v/>
      </c>
      <c r="I78" s="137" t="str">
        <f t="shared" si="55"/>
        <v/>
      </c>
      <c r="J78" s="138" t="str">
        <f t="shared" si="56"/>
        <v/>
      </c>
      <c r="K78" s="137" t="str">
        <f t="shared" si="57"/>
        <v/>
      </c>
      <c r="L78" s="138" t="str">
        <f t="shared" si="58"/>
        <v/>
      </c>
      <c r="M78" s="137" t="str">
        <f t="shared" si="59"/>
        <v/>
      </c>
      <c r="N78" s="138" t="str">
        <f t="shared" si="60"/>
        <v/>
      </c>
      <c r="O78" s="188" t="str">
        <f t="shared" si="76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7"/>
        <v/>
      </c>
      <c r="U78" s="92" t="str">
        <f t="shared" si="63"/>
        <v/>
      </c>
      <c r="V78" s="92" t="str">
        <f t="shared" si="78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5.95" customHeight="1" x14ac:dyDescent="0.15">
      <c r="A79" s="68">
        <v>75</v>
      </c>
      <c r="B79" s="239" t="str">
        <f t="shared" si="51"/>
        <v/>
      </c>
      <c r="C79" s="73" t="str">
        <f t="shared" si="73"/>
        <v/>
      </c>
      <c r="D79" s="74" t="str">
        <f t="shared" si="74"/>
        <v/>
      </c>
      <c r="E79" s="74" t="str">
        <f t="shared" si="52"/>
        <v/>
      </c>
      <c r="F79" s="74" t="str">
        <f t="shared" si="75"/>
        <v/>
      </c>
      <c r="G79" s="74" t="str">
        <f t="shared" si="53"/>
        <v/>
      </c>
      <c r="H79" s="74" t="str">
        <f t="shared" si="54"/>
        <v/>
      </c>
      <c r="I79" s="137" t="str">
        <f t="shared" si="55"/>
        <v/>
      </c>
      <c r="J79" s="138" t="str">
        <f t="shared" si="56"/>
        <v/>
      </c>
      <c r="K79" s="137" t="str">
        <f t="shared" si="57"/>
        <v/>
      </c>
      <c r="L79" s="138" t="str">
        <f t="shared" si="58"/>
        <v/>
      </c>
      <c r="M79" s="137" t="str">
        <f t="shared" si="59"/>
        <v/>
      </c>
      <c r="N79" s="138" t="str">
        <f t="shared" si="60"/>
        <v/>
      </c>
      <c r="O79" s="188" t="str">
        <f t="shared" si="76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7"/>
        <v/>
      </c>
      <c r="U79" s="92" t="str">
        <f t="shared" si="63"/>
        <v/>
      </c>
      <c r="V79" s="92" t="str">
        <f t="shared" si="78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5.95" customHeight="1" x14ac:dyDescent="0.15">
      <c r="A80" s="68">
        <v>76</v>
      </c>
      <c r="B80" s="239" t="str">
        <f t="shared" si="51"/>
        <v/>
      </c>
      <c r="C80" s="73" t="str">
        <f t="shared" si="73"/>
        <v/>
      </c>
      <c r="D80" s="74" t="str">
        <f t="shared" si="74"/>
        <v/>
      </c>
      <c r="E80" s="74" t="str">
        <f t="shared" si="52"/>
        <v/>
      </c>
      <c r="F80" s="74" t="str">
        <f t="shared" si="75"/>
        <v/>
      </c>
      <c r="G80" s="74" t="str">
        <f t="shared" si="53"/>
        <v/>
      </c>
      <c r="H80" s="74" t="str">
        <f t="shared" si="54"/>
        <v/>
      </c>
      <c r="I80" s="137" t="str">
        <f t="shared" si="55"/>
        <v/>
      </c>
      <c r="J80" s="138" t="str">
        <f t="shared" si="56"/>
        <v/>
      </c>
      <c r="K80" s="137" t="str">
        <f t="shared" si="57"/>
        <v/>
      </c>
      <c r="L80" s="138" t="str">
        <f t="shared" si="58"/>
        <v/>
      </c>
      <c r="M80" s="137" t="str">
        <f t="shared" si="59"/>
        <v/>
      </c>
      <c r="N80" s="138" t="str">
        <f t="shared" si="60"/>
        <v/>
      </c>
      <c r="O80" s="188" t="str">
        <f t="shared" si="76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7"/>
        <v/>
      </c>
      <c r="U80" s="92" t="str">
        <f t="shared" si="63"/>
        <v/>
      </c>
      <c r="V80" s="92" t="str">
        <f t="shared" si="78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5.95" customHeight="1" x14ac:dyDescent="0.15">
      <c r="A81" s="68">
        <v>77</v>
      </c>
      <c r="B81" s="239" t="str">
        <f t="shared" si="51"/>
        <v/>
      </c>
      <c r="C81" s="73" t="str">
        <f t="shared" si="73"/>
        <v/>
      </c>
      <c r="D81" s="74" t="str">
        <f t="shared" si="74"/>
        <v/>
      </c>
      <c r="E81" s="74" t="str">
        <f t="shared" si="52"/>
        <v/>
      </c>
      <c r="F81" s="74" t="str">
        <f t="shared" si="75"/>
        <v/>
      </c>
      <c r="G81" s="74" t="str">
        <f t="shared" si="53"/>
        <v/>
      </c>
      <c r="H81" s="74" t="str">
        <f t="shared" si="54"/>
        <v/>
      </c>
      <c r="I81" s="137" t="str">
        <f t="shared" si="55"/>
        <v/>
      </c>
      <c r="J81" s="138" t="str">
        <f t="shared" si="56"/>
        <v/>
      </c>
      <c r="K81" s="137" t="str">
        <f t="shared" si="57"/>
        <v/>
      </c>
      <c r="L81" s="138" t="str">
        <f t="shared" si="58"/>
        <v/>
      </c>
      <c r="M81" s="137" t="str">
        <f t="shared" si="59"/>
        <v/>
      </c>
      <c r="N81" s="138" t="str">
        <f t="shared" si="60"/>
        <v/>
      </c>
      <c r="O81" s="188" t="str">
        <f t="shared" si="76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7"/>
        <v/>
      </c>
      <c r="U81" s="92" t="str">
        <f t="shared" si="63"/>
        <v/>
      </c>
      <c r="V81" s="92" t="str">
        <f t="shared" si="78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5.95" customHeight="1" x14ac:dyDescent="0.15">
      <c r="A82" s="68">
        <v>78</v>
      </c>
      <c r="B82" s="239" t="str">
        <f t="shared" si="51"/>
        <v/>
      </c>
      <c r="C82" s="73" t="str">
        <f t="shared" si="73"/>
        <v/>
      </c>
      <c r="D82" s="74" t="str">
        <f t="shared" si="74"/>
        <v/>
      </c>
      <c r="E82" s="74" t="str">
        <f t="shared" si="52"/>
        <v/>
      </c>
      <c r="F82" s="74" t="str">
        <f t="shared" si="75"/>
        <v/>
      </c>
      <c r="G82" s="74" t="str">
        <f t="shared" si="53"/>
        <v/>
      </c>
      <c r="H82" s="74" t="str">
        <f t="shared" si="54"/>
        <v/>
      </c>
      <c r="I82" s="137" t="str">
        <f t="shared" si="55"/>
        <v/>
      </c>
      <c r="J82" s="138" t="str">
        <f t="shared" si="56"/>
        <v/>
      </c>
      <c r="K82" s="137" t="str">
        <f t="shared" si="57"/>
        <v/>
      </c>
      <c r="L82" s="138" t="str">
        <f t="shared" si="58"/>
        <v/>
      </c>
      <c r="M82" s="137" t="str">
        <f t="shared" si="59"/>
        <v/>
      </c>
      <c r="N82" s="138" t="str">
        <f t="shared" si="60"/>
        <v/>
      </c>
      <c r="O82" s="188" t="str">
        <f t="shared" si="76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7"/>
        <v/>
      </c>
      <c r="U82" s="92" t="str">
        <f t="shared" si="63"/>
        <v/>
      </c>
      <c r="V82" s="92" t="str">
        <f t="shared" si="78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5.95" customHeight="1" x14ac:dyDescent="0.15">
      <c r="A83" s="68">
        <v>79</v>
      </c>
      <c r="B83" s="239" t="str">
        <f t="shared" si="51"/>
        <v/>
      </c>
      <c r="C83" s="73" t="str">
        <f t="shared" si="73"/>
        <v/>
      </c>
      <c r="D83" s="74" t="str">
        <f t="shared" si="74"/>
        <v/>
      </c>
      <c r="E83" s="74" t="str">
        <f t="shared" si="52"/>
        <v/>
      </c>
      <c r="F83" s="74" t="str">
        <f t="shared" si="75"/>
        <v/>
      </c>
      <c r="G83" s="74" t="str">
        <f t="shared" si="53"/>
        <v/>
      </c>
      <c r="H83" s="74" t="str">
        <f t="shared" si="54"/>
        <v/>
      </c>
      <c r="I83" s="137" t="str">
        <f t="shared" si="55"/>
        <v/>
      </c>
      <c r="J83" s="138" t="str">
        <f t="shared" si="56"/>
        <v/>
      </c>
      <c r="K83" s="137" t="str">
        <f t="shared" si="57"/>
        <v/>
      </c>
      <c r="L83" s="138" t="str">
        <f t="shared" si="58"/>
        <v/>
      </c>
      <c r="M83" s="137" t="str">
        <f t="shared" si="59"/>
        <v/>
      </c>
      <c r="N83" s="138" t="str">
        <f t="shared" si="60"/>
        <v/>
      </c>
      <c r="O83" s="188" t="str">
        <f t="shared" si="76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7"/>
        <v/>
      </c>
      <c r="U83" s="92" t="str">
        <f t="shared" si="63"/>
        <v/>
      </c>
      <c r="V83" s="92" t="str">
        <f t="shared" si="78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5.95" customHeight="1" thickBot="1" x14ac:dyDescent="0.2">
      <c r="A84" s="69">
        <v>80</v>
      </c>
      <c r="B84" s="240" t="str">
        <f t="shared" si="51"/>
        <v/>
      </c>
      <c r="C84" s="76" t="str">
        <f t="shared" si="73"/>
        <v/>
      </c>
      <c r="D84" s="77" t="str">
        <f t="shared" si="74"/>
        <v/>
      </c>
      <c r="E84" s="77" t="str">
        <f t="shared" si="52"/>
        <v/>
      </c>
      <c r="F84" s="77" t="str">
        <f t="shared" si="75"/>
        <v/>
      </c>
      <c r="G84" s="77" t="str">
        <f t="shared" si="53"/>
        <v/>
      </c>
      <c r="H84" s="77" t="str">
        <f t="shared" si="54"/>
        <v/>
      </c>
      <c r="I84" s="139" t="str">
        <f t="shared" si="55"/>
        <v/>
      </c>
      <c r="J84" s="140" t="str">
        <f t="shared" si="56"/>
        <v/>
      </c>
      <c r="K84" s="139" t="str">
        <f t="shared" si="57"/>
        <v/>
      </c>
      <c r="L84" s="140" t="str">
        <f t="shared" si="58"/>
        <v/>
      </c>
      <c r="M84" s="139" t="str">
        <f t="shared" si="59"/>
        <v/>
      </c>
      <c r="N84" s="140" t="str">
        <f t="shared" si="60"/>
        <v/>
      </c>
      <c r="O84" s="189" t="str">
        <f t="shared" si="76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7"/>
        <v/>
      </c>
      <c r="U84" s="93" t="str">
        <f t="shared" si="63"/>
        <v/>
      </c>
      <c r="V84" s="93" t="str">
        <f t="shared" si="78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5.95" customHeight="1" x14ac:dyDescent="0.15"/>
    <row r="86" spans="1:31" ht="15.95" customHeight="1" x14ac:dyDescent="0.15"/>
    <row r="87" spans="1:31" ht="15.95" customHeight="1" x14ac:dyDescent="0.15"/>
    <row r="88" spans="1:31" ht="15.95" customHeight="1" x14ac:dyDescent="0.15"/>
    <row r="89" spans="1:31" ht="15.95" customHeight="1" x14ac:dyDescent="0.15"/>
    <row r="90" spans="1:31" ht="15.95" customHeight="1" x14ac:dyDescent="0.15"/>
    <row r="91" spans="1:31" ht="15.95" customHeight="1" x14ac:dyDescent="0.15"/>
    <row r="92" spans="1:31" ht="15.95" customHeight="1" x14ac:dyDescent="0.15"/>
    <row r="93" spans="1:31" ht="15.95" customHeight="1" x14ac:dyDescent="0.15"/>
    <row r="94" spans="1:31" ht="15.95" customHeight="1" x14ac:dyDescent="0.15"/>
  </sheetData>
  <mergeCells count="25">
    <mergeCell ref="AE1:AG1"/>
    <mergeCell ref="X3:X4"/>
    <mergeCell ref="Y3:AD3"/>
    <mergeCell ref="Q1:T1"/>
    <mergeCell ref="A3:A4"/>
    <mergeCell ref="B3:B4"/>
    <mergeCell ref="C3:C4"/>
    <mergeCell ref="H3:H4"/>
    <mergeCell ref="I3:N3"/>
    <mergeCell ref="AE3:AE4"/>
    <mergeCell ref="A1:O1"/>
    <mergeCell ref="Q3:Q4"/>
    <mergeCell ref="R3:R4"/>
    <mergeCell ref="S3:S4"/>
    <mergeCell ref="T3:T4"/>
    <mergeCell ref="U3:U4"/>
    <mergeCell ref="U1:Y1"/>
    <mergeCell ref="Z1:AA1"/>
    <mergeCell ref="V3:V4"/>
    <mergeCell ref="W3:W4"/>
    <mergeCell ref="D3:D4"/>
    <mergeCell ref="G3:G4"/>
    <mergeCell ref="F3:F4"/>
    <mergeCell ref="E3:E4"/>
    <mergeCell ref="O3:O4"/>
  </mergeCells>
  <phoneticPr fontId="5"/>
  <conditionalFormatting sqref="J5:J84 L5:L84 N5:N84">
    <cfRule type="expression" dxfId="10019" priority="2929">
      <formula>I5=#REF!</formula>
    </cfRule>
    <cfRule type="expression" dxfId="10018" priority="2930">
      <formula>I5=#REF!</formula>
    </cfRule>
    <cfRule type="expression" dxfId="10017" priority="2931">
      <formula>I5=#REF!</formula>
    </cfRule>
    <cfRule type="expression" dxfId="10016" priority="2932">
      <formula>I5=#REF!</formula>
    </cfRule>
    <cfRule type="expression" dxfId="10015" priority="2933">
      <formula>I5=#REF!</formula>
    </cfRule>
    <cfRule type="expression" dxfId="10014" priority="2934">
      <formula>I5=#REF!</formula>
    </cfRule>
  </conditionalFormatting>
  <conditionalFormatting sqref="O5:O84">
    <cfRule type="expression" dxfId="10013" priority="19">
      <formula>N5=#REF!</formula>
    </cfRule>
    <cfRule type="expression" dxfId="10012" priority="20">
      <formula>N5=#REF!</formula>
    </cfRule>
    <cfRule type="expression" dxfId="10011" priority="21">
      <formula>N5=#REF!</formula>
    </cfRule>
    <cfRule type="expression" dxfId="10010" priority="22">
      <formula>N5=#REF!</formula>
    </cfRule>
    <cfRule type="expression" dxfId="10009" priority="23">
      <formula>N5=#REF!</formula>
    </cfRule>
    <cfRule type="expression" dxfId="10008" priority="24">
      <formula>N5=#REF!</formula>
    </cfRule>
  </conditionalFormatting>
  <conditionalFormatting sqref="Z5:Z84 AB5:AB84 AD5:AD84">
    <cfRule type="expression" dxfId="10007" priority="7">
      <formula>Y5=#REF!</formula>
    </cfRule>
    <cfRule type="expression" dxfId="10006" priority="8">
      <formula>Y5=#REF!</formula>
    </cfRule>
    <cfRule type="expression" dxfId="10005" priority="9">
      <formula>Y5=#REF!</formula>
    </cfRule>
    <cfRule type="expression" dxfId="10004" priority="10">
      <formula>Y5=#REF!</formula>
    </cfRule>
    <cfRule type="expression" dxfId="10003" priority="11">
      <formula>Y5=#REF!</formula>
    </cfRule>
    <cfRule type="expression" dxfId="10002" priority="12">
      <formula>Y5=#REF!</formula>
    </cfRule>
  </conditionalFormatting>
  <conditionalFormatting sqref="AE5:AE84">
    <cfRule type="expression" dxfId="10001" priority="1">
      <formula>AD5=#REF!</formula>
    </cfRule>
    <cfRule type="expression" dxfId="10000" priority="2">
      <formula>AD5=#REF!</formula>
    </cfRule>
    <cfRule type="expression" dxfId="9999" priority="3">
      <formula>AD5=#REF!</formula>
    </cfRule>
    <cfRule type="expression" dxfId="9998" priority="4">
      <formula>AD5=#REF!</formula>
    </cfRule>
    <cfRule type="expression" dxfId="9997" priority="5">
      <formula>AD5=#REF!</formula>
    </cfRule>
    <cfRule type="expression" dxfId="9996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W97"/>
  <sheetViews>
    <sheetView zoomScaleNormal="100" workbookViewId="0">
      <pane ySplit="7" topLeftCell="A8" activePane="bottomLeft" state="frozen"/>
      <selection activeCell="B7" sqref="B7:B8"/>
      <selection pane="bottomLeft" activeCell="B6" sqref="B6:B8"/>
    </sheetView>
  </sheetViews>
  <sheetFormatPr defaultColWidth="8.75" defaultRowHeight="14.25" x14ac:dyDescent="0.1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 x14ac:dyDescent="0.15">
      <c r="A1" s="272" t="s">
        <v>103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23" ht="15.95" customHeight="1" thickBot="1" x14ac:dyDescent="0.2"/>
    <row r="3" spans="1:23" ht="15.95" customHeight="1" thickBot="1" x14ac:dyDescent="0.2">
      <c r="A3" s="299" t="s">
        <v>73</v>
      </c>
      <c r="B3" s="299"/>
      <c r="C3" s="300"/>
      <c r="D3" s="294" t="s">
        <v>148</v>
      </c>
      <c r="E3" s="295"/>
      <c r="F3" s="82" t="s">
        <v>83</v>
      </c>
      <c r="G3" s="84" t="s">
        <v>84</v>
      </c>
      <c r="H3" s="91"/>
      <c r="I3" s="91"/>
      <c r="J3" s="91"/>
      <c r="K3" s="91"/>
      <c r="L3" s="299" t="s">
        <v>74</v>
      </c>
      <c r="M3" s="299"/>
      <c r="N3" s="300"/>
      <c r="O3" s="294" t="s">
        <v>149</v>
      </c>
      <c r="P3" s="295"/>
      <c r="Q3" s="82" t="s">
        <v>83</v>
      </c>
      <c r="R3" s="84" t="s">
        <v>84</v>
      </c>
      <c r="S3" s="91"/>
      <c r="T3" s="91"/>
      <c r="U3" s="91"/>
      <c r="V3" s="91"/>
    </row>
    <row r="4" spans="1:23" ht="15.95" customHeight="1" thickBot="1" x14ac:dyDescent="0.2">
      <c r="A4" s="299"/>
      <c r="B4" s="299"/>
      <c r="C4" s="300"/>
      <c r="D4" s="294" t="s">
        <v>82</v>
      </c>
      <c r="E4" s="295"/>
      <c r="F4" s="94"/>
      <c r="G4" s="95"/>
      <c r="H4" s="91"/>
      <c r="I4" s="91"/>
      <c r="J4" s="91"/>
      <c r="K4" s="91"/>
      <c r="L4" s="299"/>
      <c r="M4" s="299"/>
      <c r="N4" s="300"/>
      <c r="O4" s="294" t="s">
        <v>82</v>
      </c>
      <c r="P4" s="295"/>
      <c r="Q4" s="132"/>
      <c r="R4" s="133"/>
      <c r="S4" s="91"/>
      <c r="T4" s="91"/>
      <c r="U4" s="91"/>
      <c r="V4" s="91"/>
    </row>
    <row r="5" spans="1:23" ht="15.95" customHeight="1" thickBot="1" x14ac:dyDescent="0.2">
      <c r="A5" s="91"/>
      <c r="B5" s="255" t="s">
        <v>216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255" t="s">
        <v>216</v>
      </c>
      <c r="N5" s="91"/>
      <c r="O5" s="91"/>
      <c r="P5" s="91"/>
      <c r="Q5" s="91"/>
      <c r="R5" s="91"/>
      <c r="S5" s="91"/>
      <c r="T5" s="91"/>
      <c r="U5" s="91"/>
      <c r="V5" s="91"/>
    </row>
    <row r="6" spans="1:23" ht="15.95" customHeight="1" thickBot="1" x14ac:dyDescent="0.2">
      <c r="A6" s="301" t="s">
        <v>91</v>
      </c>
      <c r="B6" s="292" t="s">
        <v>86</v>
      </c>
      <c r="C6" s="302" t="s">
        <v>75</v>
      </c>
      <c r="D6" s="304" t="s">
        <v>77</v>
      </c>
      <c r="E6" s="296" t="s">
        <v>85</v>
      </c>
      <c r="F6" s="297"/>
      <c r="G6" s="297"/>
      <c r="H6" s="297"/>
      <c r="I6" s="297"/>
      <c r="J6" s="298"/>
      <c r="L6" s="301" t="s">
        <v>91</v>
      </c>
      <c r="M6" s="292" t="s">
        <v>86</v>
      </c>
      <c r="N6" s="302" t="s">
        <v>75</v>
      </c>
      <c r="O6" s="304" t="s">
        <v>77</v>
      </c>
      <c r="P6" s="296" t="s">
        <v>85</v>
      </c>
      <c r="Q6" s="297"/>
      <c r="R6" s="297"/>
      <c r="S6" s="297"/>
      <c r="T6" s="297"/>
      <c r="U6" s="298"/>
    </row>
    <row r="7" spans="1:23" ht="15.95" customHeight="1" thickBot="1" x14ac:dyDescent="0.2">
      <c r="A7" s="301"/>
      <c r="B7" s="293"/>
      <c r="C7" s="303"/>
      <c r="D7" s="305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301"/>
      <c r="M7" s="293"/>
      <c r="N7" s="303"/>
      <c r="O7" s="305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5.95" customHeight="1" x14ac:dyDescent="0.15">
      <c r="A8" s="67">
        <v>1</v>
      </c>
      <c r="B8" s="99"/>
      <c r="C8" s="96" t="str">
        <f t="shared" ref="C8:C71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02" t="s">
        <v>50</v>
      </c>
    </row>
    <row r="9" spans="1:23" ht="15.95" customHeight="1" x14ac:dyDescent="0.15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" t="s">
        <v>51</v>
      </c>
    </row>
    <row r="10" spans="1:23" ht="15.95" customHeight="1" x14ac:dyDescent="0.15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" t="s">
        <v>53</v>
      </c>
    </row>
    <row r="11" spans="1:23" ht="15.95" customHeight="1" x14ac:dyDescent="0.15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  <c r="W11" s="2" t="s">
        <v>54</v>
      </c>
    </row>
    <row r="12" spans="1:23" ht="15.95" customHeight="1" x14ac:dyDescent="0.15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217" t="s">
        <v>56</v>
      </c>
    </row>
    <row r="13" spans="1:23" ht="15.95" customHeight="1" x14ac:dyDescent="0.15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2" t="s">
        <v>58</v>
      </c>
    </row>
    <row r="14" spans="1:23" ht="15.95" customHeight="1" x14ac:dyDescent="0.15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2" t="s">
        <v>59</v>
      </c>
    </row>
    <row r="15" spans="1:23" ht="15.95" customHeight="1" x14ac:dyDescent="0.15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  <c r="W15" s="2" t="s">
        <v>60</v>
      </c>
    </row>
    <row r="16" spans="1:23" ht="15.95" customHeight="1" x14ac:dyDescent="0.15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  <c r="W16" s="217" t="s">
        <v>67</v>
      </c>
    </row>
    <row r="17" spans="1:23" ht="15.95" customHeight="1" x14ac:dyDescent="0.15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  <c r="W17" s="2" t="s">
        <v>61</v>
      </c>
    </row>
    <row r="18" spans="1:23" ht="15.95" customHeight="1" x14ac:dyDescent="0.15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  <c r="W18" s="217" t="s">
        <v>189</v>
      </c>
    </row>
    <row r="19" spans="1:23" ht="15.95" customHeight="1" x14ac:dyDescent="0.15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  <c r="W19" s="217" t="s">
        <v>201</v>
      </c>
    </row>
    <row r="20" spans="1:23" ht="15.95" customHeight="1" x14ac:dyDescent="0.15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  <c r="W20" s="217" t="s">
        <v>202</v>
      </c>
    </row>
    <row r="21" spans="1:23" ht="15.95" customHeight="1" thickBot="1" x14ac:dyDescent="0.2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  <c r="W21" s="218" t="s">
        <v>203</v>
      </c>
    </row>
    <row r="22" spans="1:23" ht="15.95" customHeight="1" thickBot="1" x14ac:dyDescent="0.2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</row>
    <row r="23" spans="1:23" ht="15.95" customHeight="1" thickBot="1" x14ac:dyDescent="0.2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  <c r="W23" s="163" t="s">
        <v>94</v>
      </c>
    </row>
    <row r="24" spans="1:23" ht="15.95" customHeight="1" x14ac:dyDescent="0.15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  <c r="W24" s="164" t="s">
        <v>50</v>
      </c>
    </row>
    <row r="25" spans="1:23" ht="15.95" customHeight="1" x14ac:dyDescent="0.15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  <c r="W25" s="165" t="s">
        <v>51</v>
      </c>
    </row>
    <row r="26" spans="1:23" ht="15.95" customHeight="1" x14ac:dyDescent="0.15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  <c r="W26" s="165" t="s">
        <v>53</v>
      </c>
    </row>
    <row r="27" spans="1:23" ht="15.95" customHeight="1" x14ac:dyDescent="0.15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  <c r="W27" s="165" t="s">
        <v>54</v>
      </c>
    </row>
    <row r="28" spans="1:23" ht="15.95" customHeight="1" x14ac:dyDescent="0.15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  <c r="W28" s="165" t="s">
        <v>57</v>
      </c>
    </row>
    <row r="29" spans="1:23" ht="15.95" customHeight="1" x14ac:dyDescent="0.15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  <c r="W29" s="165" t="s">
        <v>59</v>
      </c>
    </row>
    <row r="30" spans="1:23" ht="15.95" customHeight="1" x14ac:dyDescent="0.15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  <c r="W30" s="165" t="s">
        <v>60</v>
      </c>
    </row>
    <row r="31" spans="1:23" ht="15.95" customHeight="1" x14ac:dyDescent="0.15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  <c r="W31" s="165" t="s">
        <v>61</v>
      </c>
    </row>
    <row r="32" spans="1:23" ht="15.95" customHeight="1" thickBot="1" x14ac:dyDescent="0.2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  <c r="W32" s="219" t="s">
        <v>63</v>
      </c>
    </row>
    <row r="33" spans="1:21" ht="15.95" customHeight="1" x14ac:dyDescent="0.15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5.95" customHeight="1" x14ac:dyDescent="0.15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5.95" customHeight="1" x14ac:dyDescent="0.15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5.95" customHeight="1" x14ac:dyDescent="0.15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5.95" customHeight="1" x14ac:dyDescent="0.15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5.95" customHeight="1" x14ac:dyDescent="0.15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5.95" customHeight="1" x14ac:dyDescent="0.15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5.95" customHeight="1" x14ac:dyDescent="0.15">
      <c r="A40" s="68">
        <v>33</v>
      </c>
      <c r="B40" s="100"/>
      <c r="C40" s="97" t="str">
        <f t="shared" si="0"/>
        <v/>
      </c>
      <c r="D40" s="157" t="str">
        <f t="shared" ref="D40:D71" si="4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5">IF(M40="","",VLOOKUP(M40,名簿,2,FALSE))</f>
        <v/>
      </c>
      <c r="O40" s="160" t="str">
        <f t="shared" ref="O40:O71" si="6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5.95" customHeight="1" x14ac:dyDescent="0.15">
      <c r="A41" s="68">
        <v>34</v>
      </c>
      <c r="B41" s="100"/>
      <c r="C41" s="97" t="str">
        <f t="shared" si="0"/>
        <v/>
      </c>
      <c r="D41" s="157" t="str">
        <f t="shared" si="4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5"/>
        <v/>
      </c>
      <c r="O41" s="160" t="str">
        <f t="shared" si="6"/>
        <v/>
      </c>
      <c r="P41" s="181"/>
      <c r="Q41" s="145"/>
      <c r="R41" s="144"/>
      <c r="S41" s="145"/>
      <c r="T41" s="144"/>
      <c r="U41" s="185"/>
    </row>
    <row r="42" spans="1:21" ht="15.95" customHeight="1" x14ac:dyDescent="0.15">
      <c r="A42" s="68">
        <v>35</v>
      </c>
      <c r="B42" s="100"/>
      <c r="C42" s="97" t="str">
        <f t="shared" si="0"/>
        <v/>
      </c>
      <c r="D42" s="157" t="str">
        <f t="shared" si="4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5"/>
        <v/>
      </c>
      <c r="O42" s="160" t="str">
        <f t="shared" si="6"/>
        <v/>
      </c>
      <c r="P42" s="181"/>
      <c r="Q42" s="145"/>
      <c r="R42" s="144"/>
      <c r="S42" s="145"/>
      <c r="T42" s="144"/>
      <c r="U42" s="185"/>
    </row>
    <row r="43" spans="1:21" ht="15.95" customHeight="1" x14ac:dyDescent="0.15">
      <c r="A43" s="68">
        <v>36</v>
      </c>
      <c r="B43" s="100"/>
      <c r="C43" s="97" t="str">
        <f t="shared" si="0"/>
        <v/>
      </c>
      <c r="D43" s="157" t="str">
        <f t="shared" si="4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5"/>
        <v/>
      </c>
      <c r="O43" s="160" t="str">
        <f t="shared" si="6"/>
        <v/>
      </c>
      <c r="P43" s="181"/>
      <c r="Q43" s="145"/>
      <c r="R43" s="144"/>
      <c r="S43" s="145"/>
      <c r="T43" s="144"/>
      <c r="U43" s="185"/>
    </row>
    <row r="44" spans="1:21" ht="15.95" customHeight="1" x14ac:dyDescent="0.15">
      <c r="A44" s="68">
        <v>37</v>
      </c>
      <c r="B44" s="100"/>
      <c r="C44" s="97" t="str">
        <f t="shared" si="0"/>
        <v/>
      </c>
      <c r="D44" s="157" t="str">
        <f t="shared" si="4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5"/>
        <v/>
      </c>
      <c r="O44" s="160" t="str">
        <f t="shared" si="6"/>
        <v/>
      </c>
      <c r="P44" s="181"/>
      <c r="Q44" s="145"/>
      <c r="R44" s="144"/>
      <c r="S44" s="145"/>
      <c r="T44" s="144"/>
      <c r="U44" s="185"/>
    </row>
    <row r="45" spans="1:21" ht="15.95" customHeight="1" x14ac:dyDescent="0.15">
      <c r="A45" s="68">
        <v>38</v>
      </c>
      <c r="B45" s="100"/>
      <c r="C45" s="97" t="str">
        <f t="shared" si="0"/>
        <v/>
      </c>
      <c r="D45" s="157" t="str">
        <f t="shared" si="4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5"/>
        <v/>
      </c>
      <c r="O45" s="160" t="str">
        <f t="shared" si="6"/>
        <v/>
      </c>
      <c r="P45" s="181"/>
      <c r="Q45" s="145"/>
      <c r="R45" s="144"/>
      <c r="S45" s="145"/>
      <c r="T45" s="144"/>
      <c r="U45" s="185"/>
    </row>
    <row r="46" spans="1:21" ht="15.95" customHeight="1" x14ac:dyDescent="0.15">
      <c r="A46" s="68">
        <v>39</v>
      </c>
      <c r="B46" s="100"/>
      <c r="C46" s="97" t="str">
        <f t="shared" si="0"/>
        <v/>
      </c>
      <c r="D46" s="157" t="str">
        <f t="shared" si="4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5"/>
        <v/>
      </c>
      <c r="O46" s="160" t="str">
        <f t="shared" si="6"/>
        <v/>
      </c>
      <c r="P46" s="181"/>
      <c r="Q46" s="145"/>
      <c r="R46" s="144"/>
      <c r="S46" s="145"/>
      <c r="T46" s="144"/>
      <c r="U46" s="185"/>
    </row>
    <row r="47" spans="1:21" ht="15.95" customHeight="1" x14ac:dyDescent="0.15">
      <c r="A47" s="68">
        <v>40</v>
      </c>
      <c r="B47" s="100"/>
      <c r="C47" s="97" t="str">
        <f t="shared" si="0"/>
        <v/>
      </c>
      <c r="D47" s="157" t="str">
        <f t="shared" si="4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5"/>
        <v/>
      </c>
      <c r="O47" s="160" t="str">
        <f t="shared" si="6"/>
        <v/>
      </c>
      <c r="P47" s="181"/>
      <c r="Q47" s="145"/>
      <c r="R47" s="144"/>
      <c r="S47" s="145"/>
      <c r="T47" s="144"/>
      <c r="U47" s="185"/>
    </row>
    <row r="48" spans="1:21" ht="15.95" customHeight="1" x14ac:dyDescent="0.15">
      <c r="A48" s="68">
        <v>41</v>
      </c>
      <c r="B48" s="100"/>
      <c r="C48" s="97" t="str">
        <f t="shared" si="0"/>
        <v/>
      </c>
      <c r="D48" s="157" t="str">
        <f t="shared" si="4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5"/>
        <v/>
      </c>
      <c r="O48" s="160" t="str">
        <f t="shared" si="6"/>
        <v/>
      </c>
      <c r="P48" s="181"/>
      <c r="Q48" s="145"/>
      <c r="R48" s="144"/>
      <c r="S48" s="145"/>
      <c r="T48" s="144"/>
      <c r="U48" s="185"/>
    </row>
    <row r="49" spans="1:21" ht="15.95" customHeight="1" x14ac:dyDescent="0.15">
      <c r="A49" s="68">
        <v>42</v>
      </c>
      <c r="B49" s="100"/>
      <c r="C49" s="97" t="str">
        <f t="shared" si="0"/>
        <v/>
      </c>
      <c r="D49" s="157" t="str">
        <f t="shared" si="4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5"/>
        <v/>
      </c>
      <c r="O49" s="160" t="str">
        <f t="shared" si="6"/>
        <v/>
      </c>
      <c r="P49" s="181"/>
      <c r="Q49" s="145"/>
      <c r="R49" s="144"/>
      <c r="S49" s="145"/>
      <c r="T49" s="144"/>
      <c r="U49" s="185"/>
    </row>
    <row r="50" spans="1:21" ht="15.95" customHeight="1" x14ac:dyDescent="0.15">
      <c r="A50" s="68">
        <v>43</v>
      </c>
      <c r="B50" s="100"/>
      <c r="C50" s="97" t="str">
        <f t="shared" si="0"/>
        <v/>
      </c>
      <c r="D50" s="157" t="str">
        <f t="shared" si="4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5"/>
        <v/>
      </c>
      <c r="O50" s="160" t="str">
        <f t="shared" si="6"/>
        <v/>
      </c>
      <c r="P50" s="181"/>
      <c r="Q50" s="145"/>
      <c r="R50" s="144"/>
      <c r="S50" s="145"/>
      <c r="T50" s="144"/>
      <c r="U50" s="185"/>
    </row>
    <row r="51" spans="1:21" ht="15.95" customHeight="1" x14ac:dyDescent="0.15">
      <c r="A51" s="68">
        <v>44</v>
      </c>
      <c r="B51" s="100"/>
      <c r="C51" s="97" t="str">
        <f t="shared" si="0"/>
        <v/>
      </c>
      <c r="D51" s="157" t="str">
        <f t="shared" si="4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5"/>
        <v/>
      </c>
      <c r="O51" s="160" t="str">
        <f t="shared" si="6"/>
        <v/>
      </c>
      <c r="P51" s="181"/>
      <c r="Q51" s="145"/>
      <c r="R51" s="144"/>
      <c r="S51" s="145"/>
      <c r="T51" s="144"/>
      <c r="U51" s="185"/>
    </row>
    <row r="52" spans="1:21" ht="15.95" customHeight="1" x14ac:dyDescent="0.15">
      <c r="A52" s="68">
        <v>45</v>
      </c>
      <c r="B52" s="100"/>
      <c r="C52" s="97" t="str">
        <f t="shared" si="0"/>
        <v/>
      </c>
      <c r="D52" s="157" t="str">
        <f t="shared" si="4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5"/>
        <v/>
      </c>
      <c r="O52" s="160" t="str">
        <f t="shared" si="6"/>
        <v/>
      </c>
      <c r="P52" s="181"/>
      <c r="Q52" s="145"/>
      <c r="R52" s="144"/>
      <c r="S52" s="145"/>
      <c r="T52" s="144"/>
      <c r="U52" s="185"/>
    </row>
    <row r="53" spans="1:21" ht="15.95" customHeight="1" x14ac:dyDescent="0.15">
      <c r="A53" s="68">
        <v>46</v>
      </c>
      <c r="B53" s="100"/>
      <c r="C53" s="97" t="str">
        <f t="shared" si="0"/>
        <v/>
      </c>
      <c r="D53" s="157" t="str">
        <f t="shared" si="4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5"/>
        <v/>
      </c>
      <c r="O53" s="160" t="str">
        <f t="shared" si="6"/>
        <v/>
      </c>
      <c r="P53" s="181"/>
      <c r="Q53" s="145"/>
      <c r="R53" s="144"/>
      <c r="S53" s="145"/>
      <c r="T53" s="144"/>
      <c r="U53" s="185"/>
    </row>
    <row r="54" spans="1:21" ht="15.95" customHeight="1" x14ac:dyDescent="0.15">
      <c r="A54" s="68">
        <v>47</v>
      </c>
      <c r="B54" s="100"/>
      <c r="C54" s="97" t="str">
        <f t="shared" si="0"/>
        <v/>
      </c>
      <c r="D54" s="157" t="str">
        <f t="shared" si="4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5"/>
        <v/>
      </c>
      <c r="O54" s="160" t="str">
        <f t="shared" si="6"/>
        <v/>
      </c>
      <c r="P54" s="181"/>
      <c r="Q54" s="145"/>
      <c r="R54" s="144"/>
      <c r="S54" s="145"/>
      <c r="T54" s="144"/>
      <c r="U54" s="185"/>
    </row>
    <row r="55" spans="1:21" ht="15.95" customHeight="1" x14ac:dyDescent="0.15">
      <c r="A55" s="68">
        <v>48</v>
      </c>
      <c r="B55" s="100"/>
      <c r="C55" s="97" t="str">
        <f t="shared" si="0"/>
        <v/>
      </c>
      <c r="D55" s="157" t="str">
        <f t="shared" si="4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5"/>
        <v/>
      </c>
      <c r="O55" s="160" t="str">
        <f t="shared" si="6"/>
        <v/>
      </c>
      <c r="P55" s="181"/>
      <c r="Q55" s="145"/>
      <c r="R55" s="144"/>
      <c r="S55" s="145"/>
      <c r="T55" s="144"/>
      <c r="U55" s="185"/>
    </row>
    <row r="56" spans="1:21" ht="15.95" customHeight="1" x14ac:dyDescent="0.15">
      <c r="A56" s="68">
        <v>49</v>
      </c>
      <c r="B56" s="100"/>
      <c r="C56" s="97" t="str">
        <f t="shared" si="0"/>
        <v/>
      </c>
      <c r="D56" s="157" t="str">
        <f t="shared" si="4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5"/>
        <v/>
      </c>
      <c r="O56" s="160" t="str">
        <f t="shared" si="6"/>
        <v/>
      </c>
      <c r="P56" s="181"/>
      <c r="Q56" s="145"/>
      <c r="R56" s="144"/>
      <c r="S56" s="145"/>
      <c r="T56" s="144"/>
      <c r="U56" s="185"/>
    </row>
    <row r="57" spans="1:21" ht="15.95" customHeight="1" x14ac:dyDescent="0.15">
      <c r="A57" s="68">
        <v>50</v>
      </c>
      <c r="B57" s="100"/>
      <c r="C57" s="97" t="str">
        <f t="shared" si="0"/>
        <v/>
      </c>
      <c r="D57" s="157" t="str">
        <f t="shared" si="4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5"/>
        <v/>
      </c>
      <c r="O57" s="160" t="str">
        <f t="shared" si="6"/>
        <v/>
      </c>
      <c r="P57" s="181"/>
      <c r="Q57" s="145"/>
      <c r="R57" s="144"/>
      <c r="S57" s="145"/>
      <c r="T57" s="144"/>
      <c r="U57" s="185"/>
    </row>
    <row r="58" spans="1:21" ht="15.95" customHeight="1" x14ac:dyDescent="0.15">
      <c r="A58" s="68">
        <v>51</v>
      </c>
      <c r="B58" s="100"/>
      <c r="C58" s="97" t="str">
        <f t="shared" si="0"/>
        <v/>
      </c>
      <c r="D58" s="157" t="str">
        <f t="shared" si="4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5"/>
        <v/>
      </c>
      <c r="O58" s="160" t="str">
        <f t="shared" si="6"/>
        <v/>
      </c>
      <c r="P58" s="181"/>
      <c r="Q58" s="145"/>
      <c r="R58" s="144"/>
      <c r="S58" s="145"/>
      <c r="T58" s="144"/>
      <c r="U58" s="185"/>
    </row>
    <row r="59" spans="1:21" ht="15.95" customHeight="1" x14ac:dyDescent="0.15">
      <c r="A59" s="68">
        <v>52</v>
      </c>
      <c r="B59" s="100"/>
      <c r="C59" s="97" t="str">
        <f t="shared" si="0"/>
        <v/>
      </c>
      <c r="D59" s="157" t="str">
        <f t="shared" si="4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5"/>
        <v/>
      </c>
      <c r="O59" s="160" t="str">
        <f t="shared" si="6"/>
        <v/>
      </c>
      <c r="P59" s="181"/>
      <c r="Q59" s="145"/>
      <c r="R59" s="144"/>
      <c r="S59" s="145"/>
      <c r="T59" s="144"/>
      <c r="U59" s="185"/>
    </row>
    <row r="60" spans="1:21" ht="15.95" customHeight="1" x14ac:dyDescent="0.15">
      <c r="A60" s="68">
        <v>53</v>
      </c>
      <c r="B60" s="100"/>
      <c r="C60" s="97" t="str">
        <f t="shared" si="0"/>
        <v/>
      </c>
      <c r="D60" s="157" t="str">
        <f t="shared" si="4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5"/>
        <v/>
      </c>
      <c r="O60" s="160" t="str">
        <f t="shared" si="6"/>
        <v/>
      </c>
      <c r="P60" s="181"/>
      <c r="Q60" s="145"/>
      <c r="R60" s="144"/>
      <c r="S60" s="145"/>
      <c r="T60" s="144"/>
      <c r="U60" s="185"/>
    </row>
    <row r="61" spans="1:21" ht="15.95" customHeight="1" x14ac:dyDescent="0.15">
      <c r="A61" s="68">
        <v>54</v>
      </c>
      <c r="B61" s="100"/>
      <c r="C61" s="97" t="str">
        <f t="shared" si="0"/>
        <v/>
      </c>
      <c r="D61" s="157" t="str">
        <f t="shared" si="4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5"/>
        <v/>
      </c>
      <c r="O61" s="160" t="str">
        <f t="shared" si="6"/>
        <v/>
      </c>
      <c r="P61" s="181"/>
      <c r="Q61" s="145"/>
      <c r="R61" s="144"/>
      <c r="S61" s="145"/>
      <c r="T61" s="144"/>
      <c r="U61" s="185"/>
    </row>
    <row r="62" spans="1:21" ht="15.95" customHeight="1" x14ac:dyDescent="0.15">
      <c r="A62" s="68">
        <v>55</v>
      </c>
      <c r="B62" s="100"/>
      <c r="C62" s="97" t="str">
        <f t="shared" si="0"/>
        <v/>
      </c>
      <c r="D62" s="157" t="str">
        <f t="shared" si="4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5"/>
        <v/>
      </c>
      <c r="O62" s="160" t="str">
        <f t="shared" si="6"/>
        <v/>
      </c>
      <c r="P62" s="181"/>
      <c r="Q62" s="145"/>
      <c r="R62" s="144"/>
      <c r="S62" s="145"/>
      <c r="T62" s="144"/>
      <c r="U62" s="185"/>
    </row>
    <row r="63" spans="1:21" ht="15.95" customHeight="1" x14ac:dyDescent="0.15">
      <c r="A63" s="68">
        <v>56</v>
      </c>
      <c r="B63" s="100"/>
      <c r="C63" s="97" t="str">
        <f t="shared" si="0"/>
        <v/>
      </c>
      <c r="D63" s="157" t="str">
        <f t="shared" si="4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5"/>
        <v/>
      </c>
      <c r="O63" s="160" t="str">
        <f t="shared" si="6"/>
        <v/>
      </c>
      <c r="P63" s="181"/>
      <c r="Q63" s="145"/>
      <c r="R63" s="144"/>
      <c r="S63" s="145"/>
      <c r="T63" s="144"/>
      <c r="U63" s="185"/>
    </row>
    <row r="64" spans="1:21" ht="15.95" customHeight="1" x14ac:dyDescent="0.15">
      <c r="A64" s="68">
        <v>57</v>
      </c>
      <c r="B64" s="100"/>
      <c r="C64" s="97" t="str">
        <f t="shared" si="0"/>
        <v/>
      </c>
      <c r="D64" s="157" t="str">
        <f t="shared" si="4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5"/>
        <v/>
      </c>
      <c r="O64" s="160" t="str">
        <f t="shared" si="6"/>
        <v/>
      </c>
      <c r="P64" s="181"/>
      <c r="Q64" s="145"/>
      <c r="R64" s="144"/>
      <c r="S64" s="145"/>
      <c r="T64" s="144"/>
      <c r="U64" s="185"/>
    </row>
    <row r="65" spans="1:21" ht="15.95" customHeight="1" x14ac:dyDescent="0.15">
      <c r="A65" s="68">
        <v>58</v>
      </c>
      <c r="B65" s="100"/>
      <c r="C65" s="97" t="str">
        <f t="shared" si="0"/>
        <v/>
      </c>
      <c r="D65" s="157" t="str">
        <f t="shared" si="4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5"/>
        <v/>
      </c>
      <c r="O65" s="160" t="str">
        <f t="shared" si="6"/>
        <v/>
      </c>
      <c r="P65" s="181"/>
      <c r="Q65" s="145"/>
      <c r="R65" s="144"/>
      <c r="S65" s="145"/>
      <c r="T65" s="144"/>
      <c r="U65" s="185"/>
    </row>
    <row r="66" spans="1:21" ht="15.95" customHeight="1" x14ac:dyDescent="0.15">
      <c r="A66" s="68">
        <v>59</v>
      </c>
      <c r="B66" s="100"/>
      <c r="C66" s="97" t="str">
        <f t="shared" si="0"/>
        <v/>
      </c>
      <c r="D66" s="157" t="str">
        <f t="shared" si="4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5"/>
        <v/>
      </c>
      <c r="O66" s="160" t="str">
        <f t="shared" si="6"/>
        <v/>
      </c>
      <c r="P66" s="181"/>
      <c r="Q66" s="145"/>
      <c r="R66" s="144"/>
      <c r="S66" s="145"/>
      <c r="T66" s="144"/>
      <c r="U66" s="185"/>
    </row>
    <row r="67" spans="1:21" ht="15.95" customHeight="1" x14ac:dyDescent="0.15">
      <c r="A67" s="68">
        <v>60</v>
      </c>
      <c r="B67" s="100"/>
      <c r="C67" s="97" t="str">
        <f t="shared" si="0"/>
        <v/>
      </c>
      <c r="D67" s="157" t="str">
        <f t="shared" si="4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5"/>
        <v/>
      </c>
      <c r="O67" s="160" t="str">
        <f t="shared" si="6"/>
        <v/>
      </c>
      <c r="P67" s="181"/>
      <c r="Q67" s="145"/>
      <c r="R67" s="144"/>
      <c r="S67" s="145"/>
      <c r="T67" s="144"/>
      <c r="U67" s="185"/>
    </row>
    <row r="68" spans="1:21" ht="15.95" customHeight="1" x14ac:dyDescent="0.15">
      <c r="A68" s="68">
        <v>61</v>
      </c>
      <c r="B68" s="100"/>
      <c r="C68" s="97" t="str">
        <f t="shared" si="0"/>
        <v/>
      </c>
      <c r="D68" s="157" t="str">
        <f t="shared" si="4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5"/>
        <v/>
      </c>
      <c r="O68" s="160" t="str">
        <f t="shared" si="6"/>
        <v/>
      </c>
      <c r="P68" s="181"/>
      <c r="Q68" s="145"/>
      <c r="R68" s="144"/>
      <c r="S68" s="145"/>
      <c r="T68" s="144"/>
      <c r="U68" s="185"/>
    </row>
    <row r="69" spans="1:21" ht="15.95" customHeight="1" x14ac:dyDescent="0.15">
      <c r="A69" s="68">
        <v>62</v>
      </c>
      <c r="B69" s="100"/>
      <c r="C69" s="97" t="str">
        <f t="shared" si="0"/>
        <v/>
      </c>
      <c r="D69" s="157" t="str">
        <f t="shared" si="4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5"/>
        <v/>
      </c>
      <c r="O69" s="160" t="str">
        <f t="shared" si="6"/>
        <v/>
      </c>
      <c r="P69" s="181"/>
      <c r="Q69" s="145"/>
      <c r="R69" s="144"/>
      <c r="S69" s="145"/>
      <c r="T69" s="144"/>
      <c r="U69" s="185"/>
    </row>
    <row r="70" spans="1:21" ht="15.95" customHeight="1" x14ac:dyDescent="0.15">
      <c r="A70" s="68">
        <v>63</v>
      </c>
      <c r="B70" s="100"/>
      <c r="C70" s="97" t="str">
        <f t="shared" si="0"/>
        <v/>
      </c>
      <c r="D70" s="157" t="str">
        <f t="shared" si="4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5"/>
        <v/>
      </c>
      <c r="O70" s="160" t="str">
        <f t="shared" si="6"/>
        <v/>
      </c>
      <c r="P70" s="181"/>
      <c r="Q70" s="145"/>
      <c r="R70" s="144"/>
      <c r="S70" s="145"/>
      <c r="T70" s="144"/>
      <c r="U70" s="185"/>
    </row>
    <row r="71" spans="1:21" ht="15.95" customHeight="1" x14ac:dyDescent="0.15">
      <c r="A71" s="68">
        <v>64</v>
      </c>
      <c r="B71" s="100"/>
      <c r="C71" s="97" t="str">
        <f t="shared" si="0"/>
        <v/>
      </c>
      <c r="D71" s="157" t="str">
        <f t="shared" si="4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5"/>
        <v/>
      </c>
      <c r="O71" s="160" t="str">
        <f t="shared" si="6"/>
        <v/>
      </c>
      <c r="P71" s="181"/>
      <c r="Q71" s="145"/>
      <c r="R71" s="144"/>
      <c r="S71" s="145"/>
      <c r="T71" s="144"/>
      <c r="U71" s="185"/>
    </row>
    <row r="72" spans="1:21" ht="15.95" customHeight="1" x14ac:dyDescent="0.15">
      <c r="A72" s="68">
        <v>65</v>
      </c>
      <c r="B72" s="100"/>
      <c r="C72" s="97" t="str">
        <f t="shared" ref="C72:C87" si="7">IF(B72="","",VLOOKUP(B72,名簿,2,FALSE))</f>
        <v/>
      </c>
      <c r="D72" s="157" t="str">
        <f t="shared" ref="D72:D87" si="8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9">IF(M72="","",VLOOKUP(M72,名簿,2,FALSE))</f>
        <v/>
      </c>
      <c r="O72" s="160" t="str">
        <f t="shared" ref="O72:O87" si="10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5.95" customHeight="1" x14ac:dyDescent="0.15">
      <c r="A73" s="68">
        <v>66</v>
      </c>
      <c r="B73" s="100"/>
      <c r="C73" s="97" t="str">
        <f t="shared" si="7"/>
        <v/>
      </c>
      <c r="D73" s="157" t="str">
        <f t="shared" si="8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9"/>
        <v/>
      </c>
      <c r="O73" s="160" t="str">
        <f t="shared" si="10"/>
        <v/>
      </c>
      <c r="P73" s="181"/>
      <c r="Q73" s="145"/>
      <c r="R73" s="144"/>
      <c r="S73" s="145"/>
      <c r="T73" s="144"/>
      <c r="U73" s="185"/>
    </row>
    <row r="74" spans="1:21" ht="15.95" customHeight="1" x14ac:dyDescent="0.15">
      <c r="A74" s="68">
        <v>67</v>
      </c>
      <c r="B74" s="100"/>
      <c r="C74" s="97" t="str">
        <f t="shared" si="7"/>
        <v/>
      </c>
      <c r="D74" s="157" t="str">
        <f t="shared" si="8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9"/>
        <v/>
      </c>
      <c r="O74" s="160" t="str">
        <f t="shared" si="10"/>
        <v/>
      </c>
      <c r="P74" s="181"/>
      <c r="Q74" s="145"/>
      <c r="R74" s="144"/>
      <c r="S74" s="145"/>
      <c r="T74" s="144"/>
      <c r="U74" s="185"/>
    </row>
    <row r="75" spans="1:21" ht="15.95" customHeight="1" x14ac:dyDescent="0.15">
      <c r="A75" s="68">
        <v>68</v>
      </c>
      <c r="B75" s="100"/>
      <c r="C75" s="97" t="str">
        <f t="shared" si="7"/>
        <v/>
      </c>
      <c r="D75" s="157" t="str">
        <f t="shared" si="8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9"/>
        <v/>
      </c>
      <c r="O75" s="160" t="str">
        <f t="shared" si="10"/>
        <v/>
      </c>
      <c r="P75" s="181"/>
      <c r="Q75" s="145"/>
      <c r="R75" s="144"/>
      <c r="S75" s="145"/>
      <c r="T75" s="144"/>
      <c r="U75" s="185"/>
    </row>
    <row r="76" spans="1:21" ht="15.95" customHeight="1" x14ac:dyDescent="0.15">
      <c r="A76" s="68">
        <v>69</v>
      </c>
      <c r="B76" s="100"/>
      <c r="C76" s="97" t="str">
        <f t="shared" si="7"/>
        <v/>
      </c>
      <c r="D76" s="157" t="str">
        <f t="shared" si="8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9"/>
        <v/>
      </c>
      <c r="O76" s="160" t="str">
        <f t="shared" si="10"/>
        <v/>
      </c>
      <c r="P76" s="181"/>
      <c r="Q76" s="145"/>
      <c r="R76" s="144"/>
      <c r="S76" s="145"/>
      <c r="T76" s="144"/>
      <c r="U76" s="185"/>
    </row>
    <row r="77" spans="1:21" ht="15.95" customHeight="1" x14ac:dyDescent="0.15">
      <c r="A77" s="68">
        <v>70</v>
      </c>
      <c r="B77" s="100"/>
      <c r="C77" s="97" t="str">
        <f t="shared" si="7"/>
        <v/>
      </c>
      <c r="D77" s="157" t="str">
        <f t="shared" si="8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9"/>
        <v/>
      </c>
      <c r="O77" s="160" t="str">
        <f t="shared" si="10"/>
        <v/>
      </c>
      <c r="P77" s="181"/>
      <c r="Q77" s="145"/>
      <c r="R77" s="144"/>
      <c r="S77" s="145"/>
      <c r="T77" s="144"/>
      <c r="U77" s="185"/>
    </row>
    <row r="78" spans="1:21" ht="15.95" customHeight="1" x14ac:dyDescent="0.15">
      <c r="A78" s="68">
        <v>71</v>
      </c>
      <c r="B78" s="100"/>
      <c r="C78" s="97" t="str">
        <f t="shared" si="7"/>
        <v/>
      </c>
      <c r="D78" s="157" t="str">
        <f t="shared" si="8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9"/>
        <v/>
      </c>
      <c r="O78" s="160" t="str">
        <f t="shared" si="10"/>
        <v/>
      </c>
      <c r="P78" s="181"/>
      <c r="Q78" s="145"/>
      <c r="R78" s="144"/>
      <c r="S78" s="145"/>
      <c r="T78" s="144"/>
      <c r="U78" s="185"/>
    </row>
    <row r="79" spans="1:21" ht="15.95" customHeight="1" x14ac:dyDescent="0.15">
      <c r="A79" s="68">
        <v>72</v>
      </c>
      <c r="B79" s="100"/>
      <c r="C79" s="97" t="str">
        <f t="shared" si="7"/>
        <v/>
      </c>
      <c r="D79" s="157" t="str">
        <f t="shared" si="8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9"/>
        <v/>
      </c>
      <c r="O79" s="160" t="str">
        <f t="shared" si="10"/>
        <v/>
      </c>
      <c r="P79" s="181"/>
      <c r="Q79" s="145"/>
      <c r="R79" s="144"/>
      <c r="S79" s="145"/>
      <c r="T79" s="144"/>
      <c r="U79" s="185"/>
    </row>
    <row r="80" spans="1:21" ht="15.95" customHeight="1" x14ac:dyDescent="0.15">
      <c r="A80" s="68">
        <v>73</v>
      </c>
      <c r="B80" s="100"/>
      <c r="C80" s="97" t="str">
        <f t="shared" si="7"/>
        <v/>
      </c>
      <c r="D80" s="157" t="str">
        <f t="shared" si="8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9"/>
        <v/>
      </c>
      <c r="O80" s="160" t="str">
        <f t="shared" si="10"/>
        <v/>
      </c>
      <c r="P80" s="181"/>
      <c r="Q80" s="145"/>
      <c r="R80" s="144"/>
      <c r="S80" s="145"/>
      <c r="T80" s="144"/>
      <c r="U80" s="185"/>
    </row>
    <row r="81" spans="1:21" ht="15.95" customHeight="1" x14ac:dyDescent="0.15">
      <c r="A81" s="68">
        <v>74</v>
      </c>
      <c r="B81" s="100"/>
      <c r="C81" s="97" t="str">
        <f t="shared" si="7"/>
        <v/>
      </c>
      <c r="D81" s="157" t="str">
        <f t="shared" si="8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9"/>
        <v/>
      </c>
      <c r="O81" s="160" t="str">
        <f t="shared" si="10"/>
        <v/>
      </c>
      <c r="P81" s="181"/>
      <c r="Q81" s="145"/>
      <c r="R81" s="144"/>
      <c r="S81" s="145"/>
      <c r="T81" s="144"/>
      <c r="U81" s="185"/>
    </row>
    <row r="82" spans="1:21" ht="15.95" customHeight="1" x14ac:dyDescent="0.15">
      <c r="A82" s="68">
        <v>75</v>
      </c>
      <c r="B82" s="100"/>
      <c r="C82" s="97" t="str">
        <f t="shared" si="7"/>
        <v/>
      </c>
      <c r="D82" s="157" t="str">
        <f t="shared" si="8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9"/>
        <v/>
      </c>
      <c r="O82" s="160" t="str">
        <f t="shared" si="10"/>
        <v/>
      </c>
      <c r="P82" s="181"/>
      <c r="Q82" s="145"/>
      <c r="R82" s="144"/>
      <c r="S82" s="145"/>
      <c r="T82" s="144"/>
      <c r="U82" s="185"/>
    </row>
    <row r="83" spans="1:21" ht="15.95" customHeight="1" x14ac:dyDescent="0.15">
      <c r="A83" s="68">
        <v>76</v>
      </c>
      <c r="B83" s="100"/>
      <c r="C83" s="97" t="str">
        <f t="shared" si="7"/>
        <v/>
      </c>
      <c r="D83" s="157" t="str">
        <f t="shared" si="8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9"/>
        <v/>
      </c>
      <c r="O83" s="160" t="str">
        <f t="shared" si="10"/>
        <v/>
      </c>
      <c r="P83" s="181"/>
      <c r="Q83" s="145"/>
      <c r="R83" s="144"/>
      <c r="S83" s="145"/>
      <c r="T83" s="144"/>
      <c r="U83" s="185"/>
    </row>
    <row r="84" spans="1:21" ht="15.95" customHeight="1" x14ac:dyDescent="0.15">
      <c r="A84" s="68">
        <v>77</v>
      </c>
      <c r="B84" s="100"/>
      <c r="C84" s="97" t="str">
        <f t="shared" si="7"/>
        <v/>
      </c>
      <c r="D84" s="157" t="str">
        <f t="shared" si="8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9"/>
        <v/>
      </c>
      <c r="O84" s="160" t="str">
        <f t="shared" si="10"/>
        <v/>
      </c>
      <c r="P84" s="181"/>
      <c r="Q84" s="145"/>
      <c r="R84" s="144"/>
      <c r="S84" s="145"/>
      <c r="T84" s="144"/>
      <c r="U84" s="185"/>
    </row>
    <row r="85" spans="1:21" ht="15.95" customHeight="1" x14ac:dyDescent="0.15">
      <c r="A85" s="68">
        <v>78</v>
      </c>
      <c r="B85" s="100"/>
      <c r="C85" s="97" t="str">
        <f t="shared" si="7"/>
        <v/>
      </c>
      <c r="D85" s="157" t="str">
        <f t="shared" si="8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9"/>
        <v/>
      </c>
      <c r="O85" s="160" t="str">
        <f t="shared" si="10"/>
        <v/>
      </c>
      <c r="P85" s="181"/>
      <c r="Q85" s="145"/>
      <c r="R85" s="144"/>
      <c r="S85" s="145"/>
      <c r="T85" s="144"/>
      <c r="U85" s="185"/>
    </row>
    <row r="86" spans="1:21" ht="15.95" customHeight="1" x14ac:dyDescent="0.15">
      <c r="A86" s="68">
        <v>79</v>
      </c>
      <c r="B86" s="100"/>
      <c r="C86" s="97" t="str">
        <f t="shared" si="7"/>
        <v/>
      </c>
      <c r="D86" s="157" t="str">
        <f t="shared" si="8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9"/>
        <v/>
      </c>
      <c r="O86" s="160" t="str">
        <f t="shared" si="10"/>
        <v/>
      </c>
      <c r="P86" s="181"/>
      <c r="Q86" s="145"/>
      <c r="R86" s="144"/>
      <c r="S86" s="145"/>
      <c r="T86" s="144"/>
      <c r="U86" s="185"/>
    </row>
    <row r="87" spans="1:21" ht="15.95" customHeight="1" thickBot="1" x14ac:dyDescent="0.2">
      <c r="A87" s="69">
        <v>80</v>
      </c>
      <c r="B87" s="101"/>
      <c r="C87" s="98" t="str">
        <f t="shared" si="7"/>
        <v/>
      </c>
      <c r="D87" s="158" t="str">
        <f t="shared" si="8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9"/>
        <v/>
      </c>
      <c r="O87" s="161" t="str">
        <f t="shared" si="10"/>
        <v/>
      </c>
      <c r="P87" s="182"/>
      <c r="Q87" s="147"/>
      <c r="R87" s="146"/>
      <c r="S87" s="147"/>
      <c r="T87" s="146"/>
      <c r="U87" s="186"/>
    </row>
    <row r="88" spans="1:21" ht="15.95" customHeight="1" x14ac:dyDescent="0.15"/>
    <row r="89" spans="1:21" ht="15.95" customHeight="1" x14ac:dyDescent="0.15"/>
    <row r="90" spans="1:21" ht="15.95" customHeight="1" x14ac:dyDescent="0.15"/>
    <row r="91" spans="1:21" ht="15.95" customHeight="1" x14ac:dyDescent="0.15"/>
    <row r="92" spans="1:21" ht="15.95" customHeight="1" x14ac:dyDescent="0.15"/>
    <row r="93" spans="1:21" ht="15.95" customHeight="1" x14ac:dyDescent="0.15"/>
    <row r="94" spans="1:21" ht="15.95" customHeight="1" x14ac:dyDescent="0.15"/>
    <row r="95" spans="1:21" ht="15.95" customHeight="1" x14ac:dyDescent="0.15"/>
    <row r="96" spans="1:21" ht="15.95" customHeight="1" x14ac:dyDescent="0.15"/>
    <row r="97" ht="15.95" customHeight="1" x14ac:dyDescent="0.15"/>
  </sheetData>
  <mergeCells count="17">
    <mergeCell ref="L6:L7"/>
    <mergeCell ref="M6:M7"/>
    <mergeCell ref="N6:N7"/>
    <mergeCell ref="O6:O7"/>
    <mergeCell ref="P6:U6"/>
    <mergeCell ref="A3:C4"/>
    <mergeCell ref="L3:N4"/>
    <mergeCell ref="D4:E4"/>
    <mergeCell ref="O4:P4"/>
    <mergeCell ref="A1:J1"/>
    <mergeCell ref="O3:P3"/>
    <mergeCell ref="D3:E3"/>
    <mergeCell ref="A6:A7"/>
    <mergeCell ref="B6:B7"/>
    <mergeCell ref="C6:C7"/>
    <mergeCell ref="D6:D7"/>
    <mergeCell ref="E6:J6"/>
  </mergeCells>
  <phoneticPr fontId="5"/>
  <conditionalFormatting sqref="F8:F87 H8:H87 J8:J87 Q8:Q87 S8:S87 U8:U87">
    <cfRule type="expression" dxfId="7517" priority="2911">
      <formula>E8=#REF!</formula>
    </cfRule>
    <cfRule type="expression" dxfId="7516" priority="2912">
      <formula>E8=$W$18</formula>
    </cfRule>
    <cfRule type="expression" dxfId="7515" priority="2913">
      <formula>E8=$W$17</formula>
    </cfRule>
    <cfRule type="expression" dxfId="7514" priority="2914">
      <formula>E8=$W$16</formula>
    </cfRule>
    <cfRule type="expression" dxfId="7513" priority="2915">
      <formula>E8=$W$15</formula>
    </cfRule>
    <cfRule type="expression" dxfId="7512" priority="2916">
      <formula>E8=$W$14</formula>
    </cfRule>
  </conditionalFormatting>
  <dataValidations count="2">
    <dataValidation type="list" allowBlank="1" showInputMessage="1" showErrorMessage="1" sqref="E8:E87 I8:I87 G8:G87">
      <formula1>$W$8:$W$21</formula1>
    </dataValidation>
    <dataValidation type="list" allowBlank="1" showInputMessage="1" showErrorMessage="1" sqref="P8:P87 T8:T87 R8:R87">
      <formula1>$W$24:$W$32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8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N212"/>
  <sheetViews>
    <sheetView view="pageBreakPreview" zoomScale="60" zoomScaleNormal="100" workbookViewId="0">
      <selection activeCell="B7" sqref="B7:B8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記①入力２!$A$1</f>
        <v>第１回　厚木市陸上競技記録会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IF(VLOOKUP($A9,記①男,2,FALSE)="","",VLOOKUP($A9,記①男,2,FALSE))</f>
        <v/>
      </c>
      <c r="C9" s="330"/>
      <c r="D9" s="18" t="str">
        <f>IF($B9="","",IF(VLOOKUP($B9,名簿,3,FALSE)="","",VLOOKUP($B9,名簿,3,FALSE)))</f>
        <v/>
      </c>
      <c r="E9" s="330" t="str">
        <f>IF($B9="","",IF(VLOOKUP($B9,名簿,4,FALSE)="","",VLOOKUP($B9,名簿,4,FALSE)))</f>
        <v/>
      </c>
      <c r="F9" s="330" t="str">
        <f>IF($B9="","",IF(VLOOKUP($B9,名簿,5,FALSE)="","",VLOOKUP($B9,名簿,5,FALSE)))</f>
        <v/>
      </c>
      <c r="G9" s="346" t="str">
        <f>IF(VLOOKUP($A9,記①男,5,FALSE)="","",VLOOKUP($A9,記①男,5,FALSE))</f>
        <v/>
      </c>
      <c r="H9" s="345" t="str">
        <f>IF(VLOOKUP($A9,記①男,6,FALSE)="","",VLOOKUP($A9,記①男,6,FALSE))</f>
        <v/>
      </c>
      <c r="I9" s="346" t="str">
        <f>IF(VLOOKUP($A9,記①男,7,FALSE)="","",VLOOKUP($A9,記①男,7,FALSE))</f>
        <v/>
      </c>
      <c r="J9" s="345" t="str">
        <f>IF(VLOOKUP($A9,記①男,8,FALSE)="","",VLOOKUP($A9,記①男,8,FALSE))</f>
        <v/>
      </c>
      <c r="K9" s="346" t="str">
        <f>IF(VLOOKUP($A9,記①男,9,FALSE)="","",VLOOKUP($A9,記①男,9,FALSE))</f>
        <v/>
      </c>
      <c r="L9" s="345" t="str">
        <f>IF(VLOOKUP($A9,記①男,10,FALSE)="","",VLOOKUP($A9,記①男,10,FALSE))</f>
        <v/>
      </c>
      <c r="M9" s="330" t="str">
        <f>IF($B9="","",IF(VLOOKUP($B9,名簿,7,FALSE)="","",VLOOKUP($B9,名簿,7,FALSE)))</f>
        <v/>
      </c>
      <c r="N9" s="331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20"/>
      <c r="D10" s="19" t="str">
        <f>IF($B9="","",VLOOKUP($B9,名簿,2,FALSE))</f>
        <v/>
      </c>
      <c r="E10" s="320"/>
      <c r="F10" s="320"/>
      <c r="G10" s="328"/>
      <c r="H10" s="327"/>
      <c r="I10" s="328"/>
      <c r="J10" s="327"/>
      <c r="K10" s="328"/>
      <c r="L10" s="327"/>
      <c r="M10" s="320"/>
      <c r="N10" s="307"/>
    </row>
    <row r="11" spans="1:14" ht="13.5" customHeight="1" x14ac:dyDescent="0.15">
      <c r="A11" s="329">
        <f>A9+1</f>
        <v>2</v>
      </c>
      <c r="B11" s="320" t="str">
        <f>IF(VLOOKUP($A11,記①男,2,FALSE)="","",VLOOKUP($A11,記①男,2,FALSE))</f>
        <v/>
      </c>
      <c r="C11" s="320"/>
      <c r="D11" s="20" t="str">
        <f>IF($B11="","",IF(VLOOKUP($B11,名簿,3,FALSE)="","",VLOOKUP($B11,名簿,3,FALSE)))</f>
        <v/>
      </c>
      <c r="E11" s="320" t="str">
        <f>IF($B11="","",IF(VLOOKUP($B11,名簿,4,FALSE)="","",VLOOKUP($B11,名簿,4,FALSE)))</f>
        <v/>
      </c>
      <c r="F11" s="320" t="str">
        <f>IF($B11="","",IF(VLOOKUP($B11,名簿,5,FALSE)="","",VLOOKUP($B11,名簿,5,FALSE)))</f>
        <v/>
      </c>
      <c r="G11" s="328" t="str">
        <f>IF(VLOOKUP($A11,記①男,5,FALSE)="","",VLOOKUP($A11,記①男,5,FALSE))</f>
        <v/>
      </c>
      <c r="H11" s="327" t="str">
        <f>IF(VLOOKUP($A11,記①男,6,FALSE)="","",VLOOKUP($A11,記①男,6,FALSE))</f>
        <v/>
      </c>
      <c r="I11" s="328" t="str">
        <f>IF(VLOOKUP($A11,記①男,7,FALSE)="","",VLOOKUP($A11,記①男,7,FALSE))</f>
        <v/>
      </c>
      <c r="J11" s="327" t="str">
        <f>IF(VLOOKUP($A11,記①男,8,FALSE)="","",VLOOKUP($A11,記①男,8,FALSE))</f>
        <v/>
      </c>
      <c r="K11" s="328" t="str">
        <f>IF(VLOOKUP($A11,記①男,9,FALSE)="","",VLOOKUP($A11,記①男,9,FALSE))</f>
        <v/>
      </c>
      <c r="L11" s="327" t="str">
        <f>IF(VLOOKUP($A11,記①男,10,FALSE)="","",VLOOKUP($A11,記①男,10,FALSE))</f>
        <v/>
      </c>
      <c r="M11" s="320" t="str">
        <f>IF($B11="","",IF(VLOOKUP($B11,名簿,7,FALSE)="","",VLOOKUP($B11,名簿,7,FALSE)))</f>
        <v/>
      </c>
      <c r="N11" s="307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20"/>
      <c r="D12" s="19" t="str">
        <f>IF($B11="","",VLOOKUP($B11,名簿,2,FALSE))</f>
        <v/>
      </c>
      <c r="E12" s="320"/>
      <c r="F12" s="320"/>
      <c r="G12" s="328"/>
      <c r="H12" s="327"/>
      <c r="I12" s="328"/>
      <c r="J12" s="327"/>
      <c r="K12" s="328"/>
      <c r="L12" s="327"/>
      <c r="M12" s="320"/>
      <c r="N12" s="307"/>
    </row>
    <row r="13" spans="1:14" ht="13.5" customHeight="1" x14ac:dyDescent="0.15">
      <c r="A13" s="329">
        <f t="shared" ref="A13" si="0">A11+1</f>
        <v>3</v>
      </c>
      <c r="B13" s="320" t="str">
        <f>IF(VLOOKUP($A13,記①男,2,FALSE)="","",VLOOKUP($A13,記①男,2,FALSE))</f>
        <v/>
      </c>
      <c r="C13" s="320"/>
      <c r="D13" s="20" t="str">
        <f>IF($B13="","",IF(VLOOKUP($B13,名簿,3,FALSE)="","",VLOOKUP($B13,名簿,3,FALSE)))</f>
        <v/>
      </c>
      <c r="E13" s="320" t="str">
        <f>IF($B13="","",IF(VLOOKUP($B13,名簿,4,FALSE)="","",VLOOKUP($B13,名簿,4,FALSE)))</f>
        <v/>
      </c>
      <c r="F13" s="320" t="str">
        <f>IF($B13="","",IF(VLOOKUP($B13,名簿,5,FALSE)="","",VLOOKUP($B13,名簿,5,FALSE)))</f>
        <v/>
      </c>
      <c r="G13" s="328" t="str">
        <f>IF(VLOOKUP($A13,記①男,5,FALSE)="","",VLOOKUP($A13,記①男,5,FALSE))</f>
        <v/>
      </c>
      <c r="H13" s="327" t="str">
        <f>IF(VLOOKUP($A13,記①男,6,FALSE)="","",VLOOKUP($A13,記①男,6,FALSE))</f>
        <v/>
      </c>
      <c r="I13" s="328" t="str">
        <f>IF(VLOOKUP($A13,記①男,7,FALSE)="","",VLOOKUP($A13,記①男,7,FALSE))</f>
        <v/>
      </c>
      <c r="J13" s="327" t="str">
        <f>IF(VLOOKUP($A13,記①男,8,FALSE)="","",VLOOKUP($A13,記①男,8,FALSE))</f>
        <v/>
      </c>
      <c r="K13" s="328" t="str">
        <f>IF(VLOOKUP($A13,記①男,9,FALSE)="","",VLOOKUP($A13,記①男,9,FALSE))</f>
        <v/>
      </c>
      <c r="L13" s="327" t="str">
        <f>IF(VLOOKUP($A13,記①男,10,FALSE)="","",VLOOKUP($A13,記①男,10,FALSE))</f>
        <v/>
      </c>
      <c r="M13" s="320" t="str">
        <f>IF($B13="","",IF(VLOOKUP($B13,名簿,7,FALSE)="","",VLOOKUP($B13,名簿,7,FALSE)))</f>
        <v/>
      </c>
      <c r="N13" s="307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20"/>
      <c r="D14" s="19" t="str">
        <f>IF($B13="","",VLOOKUP($B13,名簿,2,FALSE))</f>
        <v/>
      </c>
      <c r="E14" s="320"/>
      <c r="F14" s="320"/>
      <c r="G14" s="328"/>
      <c r="H14" s="327"/>
      <c r="I14" s="328"/>
      <c r="J14" s="327"/>
      <c r="K14" s="328"/>
      <c r="L14" s="327"/>
      <c r="M14" s="320"/>
      <c r="N14" s="307"/>
    </row>
    <row r="15" spans="1:14" ht="13.5" customHeight="1" x14ac:dyDescent="0.15">
      <c r="A15" s="329">
        <f t="shared" ref="A15" si="1">A13+1</f>
        <v>4</v>
      </c>
      <c r="B15" s="320" t="str">
        <f>IF(VLOOKUP($A15,記①男,2,FALSE)="","",VLOOKUP($A15,記①男,2,FALSE))</f>
        <v/>
      </c>
      <c r="C15" s="320"/>
      <c r="D15" s="20" t="str">
        <f>IF($B15="","",IF(VLOOKUP($B15,名簿,3,FALSE)="","",VLOOKUP($B15,名簿,3,FALSE)))</f>
        <v/>
      </c>
      <c r="E15" s="320" t="str">
        <f>IF($B15="","",IF(VLOOKUP($B15,名簿,4,FALSE)="","",VLOOKUP($B15,名簿,4,FALSE)))</f>
        <v/>
      </c>
      <c r="F15" s="320" t="str">
        <f>IF($B15="","",IF(VLOOKUP($B15,名簿,5,FALSE)="","",VLOOKUP($B15,名簿,5,FALSE)))</f>
        <v/>
      </c>
      <c r="G15" s="328" t="str">
        <f>IF(VLOOKUP($A15,記①男,5,FALSE)="","",VLOOKUP($A15,記①男,5,FALSE))</f>
        <v/>
      </c>
      <c r="H15" s="327" t="str">
        <f>IF(VLOOKUP($A15,記①男,6,FALSE)="","",VLOOKUP($A15,記①男,6,FALSE))</f>
        <v/>
      </c>
      <c r="I15" s="328" t="str">
        <f>IF(VLOOKUP($A15,記①男,7,FALSE)="","",VLOOKUP($A15,記①男,7,FALSE))</f>
        <v/>
      </c>
      <c r="J15" s="327" t="str">
        <f>IF(VLOOKUP($A15,記①男,8,FALSE)="","",VLOOKUP($A15,記①男,8,FALSE))</f>
        <v/>
      </c>
      <c r="K15" s="328" t="str">
        <f>IF(VLOOKUP($A15,記①男,9,FALSE)="","",VLOOKUP($A15,記①男,9,FALSE))</f>
        <v/>
      </c>
      <c r="L15" s="327" t="str">
        <f>IF(VLOOKUP($A15,記①男,10,FALSE)="","",VLOOKUP($A15,記①男,10,FALSE))</f>
        <v/>
      </c>
      <c r="M15" s="320" t="str">
        <f>IF($B15="","",IF(VLOOKUP($B15,名簿,7,FALSE)="","",VLOOKUP($B15,名簿,7,FALSE)))</f>
        <v/>
      </c>
      <c r="N15" s="307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20"/>
      <c r="D16" s="19" t="str">
        <f>IF($B15="","",VLOOKUP($B15,名簿,2,FALSE))</f>
        <v/>
      </c>
      <c r="E16" s="320"/>
      <c r="F16" s="320"/>
      <c r="G16" s="328"/>
      <c r="H16" s="327"/>
      <c r="I16" s="328"/>
      <c r="J16" s="327"/>
      <c r="K16" s="328"/>
      <c r="L16" s="327"/>
      <c r="M16" s="320"/>
      <c r="N16" s="307"/>
    </row>
    <row r="17" spans="1:14" ht="13.5" customHeight="1" x14ac:dyDescent="0.15">
      <c r="A17" s="329">
        <f t="shared" ref="A17" si="2">A15+1</f>
        <v>5</v>
      </c>
      <c r="B17" s="320" t="str">
        <f>IF(VLOOKUP($A17,記①男,2,FALSE)="","",VLOOKUP($A17,記①男,2,FALSE))</f>
        <v/>
      </c>
      <c r="C17" s="320"/>
      <c r="D17" s="20" t="str">
        <f>IF($B17="","",IF(VLOOKUP($B17,名簿,3,FALSE)="","",VLOOKUP($B17,名簿,3,FALSE)))</f>
        <v/>
      </c>
      <c r="E17" s="320" t="str">
        <f>IF($B17="","",IF(VLOOKUP($B17,名簿,4,FALSE)="","",VLOOKUP($B17,名簿,4,FALSE)))</f>
        <v/>
      </c>
      <c r="F17" s="320" t="str">
        <f>IF($B17="","",IF(VLOOKUP($B17,名簿,5,FALSE)="","",VLOOKUP($B17,名簿,5,FALSE)))</f>
        <v/>
      </c>
      <c r="G17" s="328" t="str">
        <f>IF(VLOOKUP($A17,記①男,5,FALSE)="","",VLOOKUP($A17,記①男,5,FALSE))</f>
        <v/>
      </c>
      <c r="H17" s="327" t="str">
        <f>IF(VLOOKUP($A17,記①男,6,FALSE)="","",VLOOKUP($A17,記①男,6,FALSE))</f>
        <v/>
      </c>
      <c r="I17" s="328" t="str">
        <f>IF(VLOOKUP($A17,記①男,7,FALSE)="","",VLOOKUP($A17,記①男,7,FALSE))</f>
        <v/>
      </c>
      <c r="J17" s="327" t="str">
        <f>IF(VLOOKUP($A17,記①男,8,FALSE)="","",VLOOKUP($A17,記①男,8,FALSE))</f>
        <v/>
      </c>
      <c r="K17" s="328" t="str">
        <f>IF(VLOOKUP($A17,記①男,9,FALSE)="","",VLOOKUP($A17,記①男,9,FALSE))</f>
        <v/>
      </c>
      <c r="L17" s="327" t="str">
        <f>IF(VLOOKUP($A17,記①男,10,FALSE)="","",VLOOKUP($A17,記①男,10,FALSE))</f>
        <v/>
      </c>
      <c r="M17" s="320" t="str">
        <f>IF($B17="","",IF(VLOOKUP($B17,名簿,7,FALSE)="","",VLOOKUP($B17,名簿,7,FALSE)))</f>
        <v/>
      </c>
      <c r="N17" s="307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20"/>
      <c r="D18" s="19" t="str">
        <f>IF($B17="","",VLOOKUP($B17,名簿,2,FALSE))</f>
        <v/>
      </c>
      <c r="E18" s="320"/>
      <c r="F18" s="320"/>
      <c r="G18" s="328"/>
      <c r="H18" s="327"/>
      <c r="I18" s="328"/>
      <c r="J18" s="327"/>
      <c r="K18" s="328"/>
      <c r="L18" s="327"/>
      <c r="M18" s="320"/>
      <c r="N18" s="307"/>
    </row>
    <row r="19" spans="1:14" ht="13.5" customHeight="1" x14ac:dyDescent="0.15">
      <c r="A19" s="329">
        <f t="shared" ref="A19" si="3">A17+1</f>
        <v>6</v>
      </c>
      <c r="B19" s="320" t="str">
        <f>IF(VLOOKUP($A19,記①男,2,FALSE)="","",VLOOKUP($A19,記①男,2,FALSE))</f>
        <v/>
      </c>
      <c r="C19" s="320"/>
      <c r="D19" s="20" t="str">
        <f>IF($B19="","",IF(VLOOKUP($B19,名簿,3,FALSE)="","",VLOOKUP($B19,名簿,3,FALSE)))</f>
        <v/>
      </c>
      <c r="E19" s="320" t="str">
        <f>IF($B19="","",IF(VLOOKUP($B19,名簿,4,FALSE)="","",VLOOKUP($B19,名簿,4,FALSE)))</f>
        <v/>
      </c>
      <c r="F19" s="320" t="str">
        <f>IF($B19="","",IF(VLOOKUP($B19,名簿,5,FALSE)="","",VLOOKUP($B19,名簿,5,FALSE)))</f>
        <v/>
      </c>
      <c r="G19" s="328" t="str">
        <f>IF(VLOOKUP($A19,記①男,5,FALSE)="","",VLOOKUP($A19,記①男,5,FALSE))</f>
        <v/>
      </c>
      <c r="H19" s="327" t="str">
        <f>IF(VLOOKUP($A19,記①男,6,FALSE)="","",VLOOKUP($A19,記①男,6,FALSE))</f>
        <v/>
      </c>
      <c r="I19" s="328" t="str">
        <f>IF(VLOOKUP($A19,記①男,7,FALSE)="","",VLOOKUP($A19,記①男,7,FALSE))</f>
        <v/>
      </c>
      <c r="J19" s="327" t="str">
        <f>IF(VLOOKUP($A19,記①男,8,FALSE)="","",VLOOKUP($A19,記①男,8,FALSE))</f>
        <v/>
      </c>
      <c r="K19" s="328" t="str">
        <f>IF(VLOOKUP($A19,記①男,9,FALSE)="","",VLOOKUP($A19,記①男,9,FALSE))</f>
        <v/>
      </c>
      <c r="L19" s="327" t="str">
        <f>IF(VLOOKUP($A19,記①男,10,FALSE)="","",VLOOKUP($A19,記①男,10,FALSE))</f>
        <v/>
      </c>
      <c r="M19" s="320" t="str">
        <f>IF($B19="","",IF(VLOOKUP($B19,名簿,7,FALSE)="","",VLOOKUP($B19,名簿,7,FALSE)))</f>
        <v/>
      </c>
      <c r="N19" s="307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20"/>
      <c r="D20" s="19" t="str">
        <f>IF($B19="","",VLOOKUP($B19,名簿,2,FALSE))</f>
        <v/>
      </c>
      <c r="E20" s="320"/>
      <c r="F20" s="320"/>
      <c r="G20" s="328"/>
      <c r="H20" s="327"/>
      <c r="I20" s="328"/>
      <c r="J20" s="327"/>
      <c r="K20" s="328"/>
      <c r="L20" s="327"/>
      <c r="M20" s="320"/>
      <c r="N20" s="307"/>
    </row>
    <row r="21" spans="1:14" ht="13.5" customHeight="1" x14ac:dyDescent="0.15">
      <c r="A21" s="329">
        <f t="shared" ref="A21" si="4">A19+1</f>
        <v>7</v>
      </c>
      <c r="B21" s="320" t="str">
        <f>IF(VLOOKUP($A21,記①男,2,FALSE)="","",VLOOKUP($A21,記①男,2,FALSE))</f>
        <v/>
      </c>
      <c r="C21" s="320"/>
      <c r="D21" s="20" t="str">
        <f>IF($B21="","",IF(VLOOKUP($B21,名簿,3,FALSE)="","",VLOOKUP($B21,名簿,3,FALSE)))</f>
        <v/>
      </c>
      <c r="E21" s="320" t="str">
        <f>IF($B21="","",IF(VLOOKUP($B21,名簿,4,FALSE)="","",VLOOKUP($B21,名簿,4,FALSE)))</f>
        <v/>
      </c>
      <c r="F21" s="320" t="str">
        <f>IF($B21="","",IF(VLOOKUP($B21,名簿,5,FALSE)="","",VLOOKUP($B21,名簿,5,FALSE)))</f>
        <v/>
      </c>
      <c r="G21" s="328" t="str">
        <f>IF(VLOOKUP($A21,記①男,5,FALSE)="","",VLOOKUP($A21,記①男,5,FALSE))</f>
        <v/>
      </c>
      <c r="H21" s="327" t="str">
        <f>IF(VLOOKUP($A21,記①男,6,FALSE)="","",VLOOKUP($A21,記①男,6,FALSE))</f>
        <v/>
      </c>
      <c r="I21" s="328" t="str">
        <f>IF(VLOOKUP($A21,記①男,7,FALSE)="","",VLOOKUP($A21,記①男,7,FALSE))</f>
        <v/>
      </c>
      <c r="J21" s="327" t="str">
        <f>IF(VLOOKUP($A21,記①男,8,FALSE)="","",VLOOKUP($A21,記①男,8,FALSE))</f>
        <v/>
      </c>
      <c r="K21" s="328" t="str">
        <f>IF(VLOOKUP($A21,記①男,9,FALSE)="","",VLOOKUP($A21,記①男,9,FALSE))</f>
        <v/>
      </c>
      <c r="L21" s="327" t="str">
        <f>IF(VLOOKUP($A21,記①男,10,FALSE)="","",VLOOKUP($A21,記①男,10,FALSE))</f>
        <v/>
      </c>
      <c r="M21" s="320" t="str">
        <f>IF($B21="","",IF(VLOOKUP($B21,名簿,7,FALSE)="","",VLOOKUP($B21,名簿,7,FALSE)))</f>
        <v/>
      </c>
      <c r="N21" s="307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20"/>
      <c r="D22" s="19" t="str">
        <f>IF($B21="","",VLOOKUP($B21,名簿,2,FALSE))</f>
        <v/>
      </c>
      <c r="E22" s="320"/>
      <c r="F22" s="320"/>
      <c r="G22" s="328"/>
      <c r="H22" s="327"/>
      <c r="I22" s="328"/>
      <c r="J22" s="327"/>
      <c r="K22" s="328"/>
      <c r="L22" s="327"/>
      <c r="M22" s="320"/>
      <c r="N22" s="307"/>
    </row>
    <row r="23" spans="1:14" ht="13.5" customHeight="1" x14ac:dyDescent="0.15">
      <c r="A23" s="329">
        <f t="shared" ref="A23" si="5">A21+1</f>
        <v>8</v>
      </c>
      <c r="B23" s="320" t="str">
        <f>IF(VLOOKUP($A23,記①男,2,FALSE)="","",VLOOKUP($A23,記①男,2,FALSE))</f>
        <v/>
      </c>
      <c r="C23" s="320"/>
      <c r="D23" s="20" t="str">
        <f>IF($B23="","",IF(VLOOKUP($B23,名簿,3,FALSE)="","",VLOOKUP($B23,名簿,3,FALSE)))</f>
        <v/>
      </c>
      <c r="E23" s="320" t="str">
        <f>IF($B23="","",IF(VLOOKUP($B23,名簿,4,FALSE)="","",VLOOKUP($B23,名簿,4,FALSE)))</f>
        <v/>
      </c>
      <c r="F23" s="320" t="str">
        <f>IF($B23="","",IF(VLOOKUP($B23,名簿,5,FALSE)="","",VLOOKUP($B23,名簿,5,FALSE)))</f>
        <v/>
      </c>
      <c r="G23" s="328" t="str">
        <f>IF(VLOOKUP($A23,記①男,5,FALSE)="","",VLOOKUP($A23,記①男,5,FALSE))</f>
        <v/>
      </c>
      <c r="H23" s="327" t="str">
        <f>IF(VLOOKUP($A23,記①男,6,FALSE)="","",VLOOKUP($A23,記①男,6,FALSE))</f>
        <v/>
      </c>
      <c r="I23" s="328" t="str">
        <f>IF(VLOOKUP($A23,記①男,7,FALSE)="","",VLOOKUP($A23,記①男,7,FALSE))</f>
        <v/>
      </c>
      <c r="J23" s="327" t="str">
        <f>IF(VLOOKUP($A23,記①男,8,FALSE)="","",VLOOKUP($A23,記①男,8,FALSE))</f>
        <v/>
      </c>
      <c r="K23" s="328" t="str">
        <f>IF(VLOOKUP($A23,記①男,9,FALSE)="","",VLOOKUP($A23,記①男,9,FALSE))</f>
        <v/>
      </c>
      <c r="L23" s="327" t="str">
        <f>IF(VLOOKUP($A23,記①男,10,FALSE)="","",VLOOKUP($A23,記①男,10,FALSE))</f>
        <v/>
      </c>
      <c r="M23" s="320" t="str">
        <f>IF($B23="","",IF(VLOOKUP($B23,名簿,7,FALSE)="","",VLOOKUP($B23,名簿,7,FALSE)))</f>
        <v/>
      </c>
      <c r="N23" s="307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20"/>
      <c r="D24" s="19" t="str">
        <f>IF($B23="","",VLOOKUP($B23,名簿,2,FALSE))</f>
        <v/>
      </c>
      <c r="E24" s="320"/>
      <c r="F24" s="320"/>
      <c r="G24" s="328"/>
      <c r="H24" s="327"/>
      <c r="I24" s="328"/>
      <c r="J24" s="327"/>
      <c r="K24" s="328"/>
      <c r="L24" s="327"/>
      <c r="M24" s="320"/>
      <c r="N24" s="307"/>
    </row>
    <row r="25" spans="1:14" ht="13.5" customHeight="1" x14ac:dyDescent="0.15">
      <c r="A25" s="329">
        <f t="shared" ref="A25" si="6">A23+1</f>
        <v>9</v>
      </c>
      <c r="B25" s="320" t="str">
        <f>IF(VLOOKUP($A25,記①男,2,FALSE)="","",VLOOKUP($A25,記①男,2,FALSE))</f>
        <v/>
      </c>
      <c r="C25" s="320"/>
      <c r="D25" s="20" t="str">
        <f>IF($B25="","",IF(VLOOKUP($B25,名簿,3,FALSE)="","",VLOOKUP($B25,名簿,3,FALSE)))</f>
        <v/>
      </c>
      <c r="E25" s="320" t="str">
        <f>IF($B25="","",IF(VLOOKUP($B25,名簿,4,FALSE)="","",VLOOKUP($B25,名簿,4,FALSE)))</f>
        <v/>
      </c>
      <c r="F25" s="320" t="str">
        <f>IF($B25="","",IF(VLOOKUP($B25,名簿,5,FALSE)="","",VLOOKUP($B25,名簿,5,FALSE)))</f>
        <v/>
      </c>
      <c r="G25" s="328" t="str">
        <f>IF(VLOOKUP($A25,記①男,5,FALSE)="","",VLOOKUP($A25,記①男,5,FALSE))</f>
        <v/>
      </c>
      <c r="H25" s="327" t="str">
        <f>IF(VLOOKUP($A25,記①男,6,FALSE)="","",VLOOKUP($A25,記①男,6,FALSE))</f>
        <v/>
      </c>
      <c r="I25" s="328" t="str">
        <f>IF(VLOOKUP($A25,記①男,7,FALSE)="","",VLOOKUP($A25,記①男,7,FALSE))</f>
        <v/>
      </c>
      <c r="J25" s="327" t="str">
        <f>IF(VLOOKUP($A25,記①男,8,FALSE)="","",VLOOKUP($A25,記①男,8,FALSE))</f>
        <v/>
      </c>
      <c r="K25" s="328" t="str">
        <f>IF(VLOOKUP($A25,記①男,9,FALSE)="","",VLOOKUP($A25,記①男,9,FALSE))</f>
        <v/>
      </c>
      <c r="L25" s="327" t="str">
        <f>IF(VLOOKUP($A25,記①男,10,FALSE)="","",VLOOKUP($A25,記①男,10,FALSE))</f>
        <v/>
      </c>
      <c r="M25" s="320" t="str">
        <f>IF($B25="","",IF(VLOOKUP($B25,名簿,7,FALSE)="","",VLOOKUP($B25,名簿,7,FALSE)))</f>
        <v/>
      </c>
      <c r="N25" s="307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20"/>
      <c r="D26" s="19" t="str">
        <f>IF($B25="","",VLOOKUP($B25,名簿,2,FALSE))</f>
        <v/>
      </c>
      <c r="E26" s="320"/>
      <c r="F26" s="320"/>
      <c r="G26" s="328"/>
      <c r="H26" s="327"/>
      <c r="I26" s="328"/>
      <c r="J26" s="327"/>
      <c r="K26" s="328"/>
      <c r="L26" s="327"/>
      <c r="M26" s="320"/>
      <c r="N26" s="307"/>
    </row>
    <row r="27" spans="1:14" ht="13.5" customHeight="1" x14ac:dyDescent="0.15">
      <c r="A27" s="329">
        <f t="shared" ref="A27" si="7">A25+1</f>
        <v>10</v>
      </c>
      <c r="B27" s="320" t="str">
        <f>IF(VLOOKUP($A27,記①男,2,FALSE)="","",VLOOKUP($A27,記①男,2,FALSE))</f>
        <v/>
      </c>
      <c r="C27" s="320"/>
      <c r="D27" s="20" t="str">
        <f>IF($B27="","",IF(VLOOKUP($B27,名簿,3,FALSE)="","",VLOOKUP($B27,名簿,3,FALSE)))</f>
        <v/>
      </c>
      <c r="E27" s="320" t="str">
        <f>IF($B27="","",IF(VLOOKUP($B27,名簿,4,FALSE)="","",VLOOKUP($B27,名簿,4,FALSE)))</f>
        <v/>
      </c>
      <c r="F27" s="320" t="str">
        <f>IF($B27="","",IF(VLOOKUP($B27,名簿,5,FALSE)="","",VLOOKUP($B27,名簿,5,FALSE)))</f>
        <v/>
      </c>
      <c r="G27" s="328" t="str">
        <f>IF(VLOOKUP($A27,記①男,5,FALSE)="","",VLOOKUP($A27,記①男,5,FALSE))</f>
        <v/>
      </c>
      <c r="H27" s="327" t="str">
        <f>IF(VLOOKUP($A27,記①男,6,FALSE)="","",VLOOKUP($A27,記①男,6,FALSE))</f>
        <v/>
      </c>
      <c r="I27" s="328" t="str">
        <f>IF(VLOOKUP($A27,記①男,7,FALSE)="","",VLOOKUP($A27,記①男,7,FALSE))</f>
        <v/>
      </c>
      <c r="J27" s="327" t="str">
        <f>IF(VLOOKUP($A27,記①男,8,FALSE)="","",VLOOKUP($A27,記①男,8,FALSE))</f>
        <v/>
      </c>
      <c r="K27" s="328" t="str">
        <f>IF(VLOOKUP($A27,記①男,9,FALSE)="","",VLOOKUP($A27,記①男,9,FALSE))</f>
        <v/>
      </c>
      <c r="L27" s="327" t="str">
        <f>IF(VLOOKUP($A27,記①男,10,FALSE)="","",VLOOKUP($A27,記①男,10,FALSE))</f>
        <v/>
      </c>
      <c r="M27" s="320" t="str">
        <f>IF($B27="","",IF(VLOOKUP($B27,名簿,7,FALSE)="","",VLOOKUP($B27,名簿,7,FALSE)))</f>
        <v/>
      </c>
      <c r="N27" s="307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20"/>
      <c r="D28" s="19" t="str">
        <f>IF($B27="","",VLOOKUP($B27,名簿,2,FALSE))</f>
        <v/>
      </c>
      <c r="E28" s="320"/>
      <c r="F28" s="320"/>
      <c r="G28" s="328"/>
      <c r="H28" s="327"/>
      <c r="I28" s="328"/>
      <c r="J28" s="327"/>
      <c r="K28" s="328"/>
      <c r="L28" s="327"/>
      <c r="M28" s="320"/>
      <c r="N28" s="307"/>
    </row>
    <row r="29" spans="1:14" ht="13.5" customHeight="1" x14ac:dyDescent="0.15">
      <c r="A29" s="329">
        <f t="shared" ref="A29" si="8">A27+1</f>
        <v>11</v>
      </c>
      <c r="B29" s="320" t="str">
        <f>IF(VLOOKUP($A29,記①男,2,FALSE)="","",VLOOKUP($A29,記①男,2,FALSE))</f>
        <v/>
      </c>
      <c r="C29" s="320"/>
      <c r="D29" s="20" t="str">
        <f>IF($B29="","",IF(VLOOKUP($B29,名簿,3,FALSE)="","",VLOOKUP($B29,名簿,3,FALSE)))</f>
        <v/>
      </c>
      <c r="E29" s="320" t="str">
        <f>IF($B29="","",IF(VLOOKUP($B29,名簿,4,FALSE)="","",VLOOKUP($B29,名簿,4,FALSE)))</f>
        <v/>
      </c>
      <c r="F29" s="320" t="str">
        <f>IF($B29="","",IF(VLOOKUP($B29,名簿,5,FALSE)="","",VLOOKUP($B29,名簿,5,FALSE)))</f>
        <v/>
      </c>
      <c r="G29" s="328" t="str">
        <f>IF(VLOOKUP($A29,記①男,5,FALSE)="","",VLOOKUP($A29,記①男,5,FALSE))</f>
        <v/>
      </c>
      <c r="H29" s="327" t="str">
        <f>IF(VLOOKUP($A29,記①男,6,FALSE)="","",VLOOKUP($A29,記①男,6,FALSE))</f>
        <v/>
      </c>
      <c r="I29" s="328" t="str">
        <f>IF(VLOOKUP($A29,記①男,7,FALSE)="","",VLOOKUP($A29,記①男,7,FALSE))</f>
        <v/>
      </c>
      <c r="J29" s="327" t="str">
        <f>IF(VLOOKUP($A29,記①男,8,FALSE)="","",VLOOKUP($A29,記①男,8,FALSE))</f>
        <v/>
      </c>
      <c r="K29" s="328" t="str">
        <f>IF(VLOOKUP($A29,記①男,9,FALSE)="","",VLOOKUP($A29,記①男,9,FALSE))</f>
        <v/>
      </c>
      <c r="L29" s="327" t="str">
        <f>IF(VLOOKUP($A29,記①男,10,FALSE)="","",VLOOKUP($A29,記①男,10,FALSE))</f>
        <v/>
      </c>
      <c r="M29" s="320" t="str">
        <f>IF($B29="","",IF(VLOOKUP($B29,名簿,7,FALSE)="","",VLOOKUP($B29,名簿,7,FALSE)))</f>
        <v/>
      </c>
      <c r="N29" s="307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20"/>
      <c r="D30" s="19" t="str">
        <f>IF($B29="","",VLOOKUP($B29,名簿,2,FALSE))</f>
        <v/>
      </c>
      <c r="E30" s="320"/>
      <c r="F30" s="320"/>
      <c r="G30" s="328"/>
      <c r="H30" s="327"/>
      <c r="I30" s="328"/>
      <c r="J30" s="327"/>
      <c r="K30" s="328"/>
      <c r="L30" s="327"/>
      <c r="M30" s="320"/>
      <c r="N30" s="307"/>
    </row>
    <row r="31" spans="1:14" ht="13.5" customHeight="1" x14ac:dyDescent="0.15">
      <c r="A31" s="329">
        <f t="shared" ref="A31" si="9">A29+1</f>
        <v>12</v>
      </c>
      <c r="B31" s="320" t="str">
        <f>IF(VLOOKUP($A31,記①男,2,FALSE)="","",VLOOKUP($A31,記①男,2,FALSE))</f>
        <v/>
      </c>
      <c r="C31" s="320"/>
      <c r="D31" s="20" t="str">
        <f>IF($B31="","",IF(VLOOKUP($B31,名簿,3,FALSE)="","",VLOOKUP($B31,名簿,3,FALSE)))</f>
        <v/>
      </c>
      <c r="E31" s="320" t="str">
        <f>IF($B31="","",IF(VLOOKUP($B31,名簿,4,FALSE)="","",VLOOKUP($B31,名簿,4,FALSE)))</f>
        <v/>
      </c>
      <c r="F31" s="320" t="str">
        <f>IF($B31="","",IF(VLOOKUP($B31,名簿,5,FALSE)="","",VLOOKUP($B31,名簿,5,FALSE)))</f>
        <v/>
      </c>
      <c r="G31" s="328" t="str">
        <f>IF(VLOOKUP($A31,記①男,5,FALSE)="","",VLOOKUP($A31,記①男,5,FALSE))</f>
        <v/>
      </c>
      <c r="H31" s="327" t="str">
        <f>IF(VLOOKUP($A31,記①男,6,FALSE)="","",VLOOKUP($A31,記①男,6,FALSE))</f>
        <v/>
      </c>
      <c r="I31" s="328" t="str">
        <f>IF(VLOOKUP($A31,記①男,7,FALSE)="","",VLOOKUP($A31,記①男,7,FALSE))</f>
        <v/>
      </c>
      <c r="J31" s="327" t="str">
        <f>IF(VLOOKUP($A31,記①男,8,FALSE)="","",VLOOKUP($A31,記①男,8,FALSE))</f>
        <v/>
      </c>
      <c r="K31" s="328" t="str">
        <f>IF(VLOOKUP($A31,記①男,9,FALSE)="","",VLOOKUP($A31,記①男,9,FALSE))</f>
        <v/>
      </c>
      <c r="L31" s="327" t="str">
        <f>IF(VLOOKUP($A31,記①男,10,FALSE)="","",VLOOKUP($A31,記①男,10,FALSE))</f>
        <v/>
      </c>
      <c r="M31" s="320" t="str">
        <f>IF($B31="","",IF(VLOOKUP($B31,名簿,7,FALSE)="","",VLOOKUP($B31,名簿,7,FALSE)))</f>
        <v/>
      </c>
      <c r="N31" s="307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20"/>
      <c r="D32" s="19" t="str">
        <f>IF($B31="","",VLOOKUP($B31,名簿,2,FALSE))</f>
        <v/>
      </c>
      <c r="E32" s="320"/>
      <c r="F32" s="320"/>
      <c r="G32" s="328"/>
      <c r="H32" s="327"/>
      <c r="I32" s="328"/>
      <c r="J32" s="327"/>
      <c r="K32" s="328"/>
      <c r="L32" s="327"/>
      <c r="M32" s="320"/>
      <c r="N32" s="307"/>
    </row>
    <row r="33" spans="1:14" ht="13.5" customHeight="1" x14ac:dyDescent="0.15">
      <c r="A33" s="329">
        <f t="shared" ref="A33" si="10">A31+1</f>
        <v>13</v>
      </c>
      <c r="B33" s="320" t="str">
        <f>IF(VLOOKUP($A33,記①男,2,FALSE)="","",VLOOKUP($A33,記①男,2,FALSE))</f>
        <v/>
      </c>
      <c r="C33" s="320"/>
      <c r="D33" s="20" t="str">
        <f>IF($B33="","",IF(VLOOKUP($B33,名簿,3,FALSE)="","",VLOOKUP($B33,名簿,3,FALSE)))</f>
        <v/>
      </c>
      <c r="E33" s="320" t="str">
        <f>IF($B33="","",IF(VLOOKUP($B33,名簿,4,FALSE)="","",VLOOKUP($B33,名簿,4,FALSE)))</f>
        <v/>
      </c>
      <c r="F33" s="320" t="str">
        <f>IF($B33="","",IF(VLOOKUP($B33,名簿,5,FALSE)="","",VLOOKUP($B33,名簿,5,FALSE)))</f>
        <v/>
      </c>
      <c r="G33" s="328" t="str">
        <f>IF(VLOOKUP($A33,記①男,5,FALSE)="","",VLOOKUP($A33,記①男,5,FALSE))</f>
        <v/>
      </c>
      <c r="H33" s="327" t="str">
        <f>IF(VLOOKUP($A33,記①男,6,FALSE)="","",VLOOKUP($A33,記①男,6,FALSE))</f>
        <v/>
      </c>
      <c r="I33" s="328" t="str">
        <f>IF(VLOOKUP($A33,記①男,7,FALSE)="","",VLOOKUP($A33,記①男,7,FALSE))</f>
        <v/>
      </c>
      <c r="J33" s="327" t="str">
        <f>IF(VLOOKUP($A33,記①男,8,FALSE)="","",VLOOKUP($A33,記①男,8,FALSE))</f>
        <v/>
      </c>
      <c r="K33" s="328" t="str">
        <f>IF(VLOOKUP($A33,記①男,9,FALSE)="","",VLOOKUP($A33,記①男,9,FALSE))</f>
        <v/>
      </c>
      <c r="L33" s="327" t="str">
        <f>IF(VLOOKUP($A33,記①男,10,FALSE)="","",VLOOKUP($A33,記①男,10,FALSE))</f>
        <v/>
      </c>
      <c r="M33" s="320" t="str">
        <f>IF($B33="","",IF(VLOOKUP($B33,名簿,7,FALSE)="","",VLOOKUP($B33,名簿,7,FALSE)))</f>
        <v/>
      </c>
      <c r="N33" s="307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20"/>
      <c r="D34" s="19" t="str">
        <f>IF($B33="","",VLOOKUP($B33,名簿,2,FALSE))</f>
        <v/>
      </c>
      <c r="E34" s="320"/>
      <c r="F34" s="320"/>
      <c r="G34" s="328"/>
      <c r="H34" s="327"/>
      <c r="I34" s="328"/>
      <c r="J34" s="327"/>
      <c r="K34" s="328"/>
      <c r="L34" s="327"/>
      <c r="M34" s="320"/>
      <c r="N34" s="307"/>
    </row>
    <row r="35" spans="1:14" ht="13.5" customHeight="1" x14ac:dyDescent="0.15">
      <c r="A35" s="329">
        <f t="shared" ref="A35" si="11">A33+1</f>
        <v>14</v>
      </c>
      <c r="B35" s="320" t="str">
        <f>IF(VLOOKUP($A35,記①男,2,FALSE)="","",VLOOKUP($A35,記①男,2,FALSE))</f>
        <v/>
      </c>
      <c r="C35" s="320"/>
      <c r="D35" s="20" t="str">
        <f>IF($B35="","",IF(VLOOKUP($B35,名簿,3,FALSE)="","",VLOOKUP($B35,名簿,3,FALSE)))</f>
        <v/>
      </c>
      <c r="E35" s="320" t="str">
        <f>IF($B35="","",IF(VLOOKUP($B35,名簿,4,FALSE)="","",VLOOKUP($B35,名簿,4,FALSE)))</f>
        <v/>
      </c>
      <c r="F35" s="320" t="str">
        <f>IF($B35="","",IF(VLOOKUP($B35,名簿,5,FALSE)="","",VLOOKUP($B35,名簿,5,FALSE)))</f>
        <v/>
      </c>
      <c r="G35" s="328" t="str">
        <f>IF(VLOOKUP($A35,記①男,5,FALSE)="","",VLOOKUP($A35,記①男,5,FALSE))</f>
        <v/>
      </c>
      <c r="H35" s="327" t="str">
        <f>IF(VLOOKUP($A35,記①男,6,FALSE)="","",VLOOKUP($A35,記①男,6,FALSE))</f>
        <v/>
      </c>
      <c r="I35" s="328" t="str">
        <f>IF(VLOOKUP($A35,記①男,7,FALSE)="","",VLOOKUP($A35,記①男,7,FALSE))</f>
        <v/>
      </c>
      <c r="J35" s="327" t="str">
        <f>IF(VLOOKUP($A35,記①男,8,FALSE)="","",VLOOKUP($A35,記①男,8,FALSE))</f>
        <v/>
      </c>
      <c r="K35" s="328" t="str">
        <f>IF(VLOOKUP($A35,記①男,9,FALSE)="","",VLOOKUP($A35,記①男,9,FALSE))</f>
        <v/>
      </c>
      <c r="L35" s="327" t="str">
        <f>IF(VLOOKUP($A35,記①男,10,FALSE)="","",VLOOKUP($A35,記①男,10,FALSE))</f>
        <v/>
      </c>
      <c r="M35" s="320" t="str">
        <f>IF($B35="","",IF(VLOOKUP($B35,名簿,7,FALSE)="","",VLOOKUP($B35,名簿,7,FALSE)))</f>
        <v/>
      </c>
      <c r="N35" s="307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20"/>
      <c r="D36" s="19" t="str">
        <f>IF($B35="","",VLOOKUP($B35,名簿,2,FALSE))</f>
        <v/>
      </c>
      <c r="E36" s="320"/>
      <c r="F36" s="320"/>
      <c r="G36" s="328"/>
      <c r="H36" s="327"/>
      <c r="I36" s="328"/>
      <c r="J36" s="327"/>
      <c r="K36" s="328"/>
      <c r="L36" s="327"/>
      <c r="M36" s="320"/>
      <c r="N36" s="307"/>
    </row>
    <row r="37" spans="1:14" ht="13.5" customHeight="1" x14ac:dyDescent="0.15">
      <c r="A37" s="329">
        <f t="shared" ref="A37" si="12">A35+1</f>
        <v>15</v>
      </c>
      <c r="B37" s="320" t="str">
        <f>IF(VLOOKUP($A37,記①男,2,FALSE)="","",VLOOKUP($A37,記①男,2,FALSE))</f>
        <v/>
      </c>
      <c r="C37" s="320"/>
      <c r="D37" s="20" t="str">
        <f>IF($B37="","",IF(VLOOKUP($B37,名簿,3,FALSE)="","",VLOOKUP($B37,名簿,3,FALSE)))</f>
        <v/>
      </c>
      <c r="E37" s="320" t="str">
        <f>IF($B37="","",IF(VLOOKUP($B37,名簿,4,FALSE)="","",VLOOKUP($B37,名簿,4,FALSE)))</f>
        <v/>
      </c>
      <c r="F37" s="320" t="str">
        <f>IF($B37="","",IF(VLOOKUP($B37,名簿,5,FALSE)="","",VLOOKUP($B37,名簿,5,FALSE)))</f>
        <v/>
      </c>
      <c r="G37" s="328" t="str">
        <f>IF(VLOOKUP($A37,記①男,5,FALSE)="","",VLOOKUP($A37,記①男,5,FALSE))</f>
        <v/>
      </c>
      <c r="H37" s="327" t="str">
        <f>IF(VLOOKUP($A37,記①男,6,FALSE)="","",VLOOKUP($A37,記①男,6,FALSE))</f>
        <v/>
      </c>
      <c r="I37" s="328" t="str">
        <f>IF(VLOOKUP($A37,記①男,7,FALSE)="","",VLOOKUP($A37,記①男,7,FALSE))</f>
        <v/>
      </c>
      <c r="J37" s="327" t="str">
        <f>IF(VLOOKUP($A37,記①男,8,FALSE)="","",VLOOKUP($A37,記①男,8,FALSE))</f>
        <v/>
      </c>
      <c r="K37" s="328" t="str">
        <f>IF(VLOOKUP($A37,記①男,9,FALSE)="","",VLOOKUP($A37,記①男,9,FALSE))</f>
        <v/>
      </c>
      <c r="L37" s="327" t="str">
        <f>IF(VLOOKUP($A37,記①男,10,FALSE)="","",VLOOKUP($A37,記①男,10,FALSE))</f>
        <v/>
      </c>
      <c r="M37" s="320" t="str">
        <f>IF($B37="","",IF(VLOOKUP($B37,名簿,7,FALSE)="","",VLOOKUP($B37,名簿,7,FALSE)))</f>
        <v/>
      </c>
      <c r="N37" s="307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20"/>
      <c r="D38" s="19" t="str">
        <f>IF($B37="","",VLOOKUP($B37,名簿,2,FALSE))</f>
        <v/>
      </c>
      <c r="E38" s="320"/>
      <c r="F38" s="320"/>
      <c r="G38" s="328"/>
      <c r="H38" s="327"/>
      <c r="I38" s="328"/>
      <c r="J38" s="327"/>
      <c r="K38" s="328"/>
      <c r="L38" s="327"/>
      <c r="M38" s="320"/>
      <c r="N38" s="307"/>
    </row>
    <row r="39" spans="1:14" ht="13.5" customHeight="1" x14ac:dyDescent="0.15">
      <c r="A39" s="329">
        <f t="shared" ref="A39" si="13">A37+1</f>
        <v>16</v>
      </c>
      <c r="B39" s="320" t="str">
        <f>IF(VLOOKUP($A39,記①男,2,FALSE)="","",VLOOKUP($A39,記①男,2,FALSE))</f>
        <v/>
      </c>
      <c r="C39" s="320"/>
      <c r="D39" s="20" t="str">
        <f>IF($B39="","",IF(VLOOKUP($B39,名簿,3,FALSE)="","",VLOOKUP($B39,名簿,3,FALSE)))</f>
        <v/>
      </c>
      <c r="E39" s="320" t="str">
        <f>IF($B39="","",IF(VLOOKUP($B39,名簿,4,FALSE)="","",VLOOKUP($B39,名簿,4,FALSE)))</f>
        <v/>
      </c>
      <c r="F39" s="320" t="str">
        <f>IF($B39="","",IF(VLOOKUP($B39,名簿,5,FALSE)="","",VLOOKUP($B39,名簿,5,FALSE)))</f>
        <v/>
      </c>
      <c r="G39" s="328" t="str">
        <f>IF(VLOOKUP($A39,記①男,5,FALSE)="","",VLOOKUP($A39,記①男,5,FALSE))</f>
        <v/>
      </c>
      <c r="H39" s="327" t="str">
        <f>IF(VLOOKUP($A39,記①男,6,FALSE)="","",VLOOKUP($A39,記①男,6,FALSE))</f>
        <v/>
      </c>
      <c r="I39" s="328" t="str">
        <f>IF(VLOOKUP($A39,記①男,7,FALSE)="","",VLOOKUP($A39,記①男,7,FALSE))</f>
        <v/>
      </c>
      <c r="J39" s="327" t="str">
        <f>IF(VLOOKUP($A39,記①男,8,FALSE)="","",VLOOKUP($A39,記①男,8,FALSE))</f>
        <v/>
      </c>
      <c r="K39" s="328" t="str">
        <f>IF(VLOOKUP($A39,記①男,9,FALSE)="","",VLOOKUP($A39,記①男,9,FALSE))</f>
        <v/>
      </c>
      <c r="L39" s="327" t="str">
        <f>IF(VLOOKUP($A39,記①男,10,FALSE)="","",VLOOKUP($A39,記①男,10,FALSE))</f>
        <v/>
      </c>
      <c r="M39" s="320" t="str">
        <f>IF($B39="","",IF(VLOOKUP($B39,名簿,7,FALSE)="","",VLOOKUP($B39,名簿,7,FALSE)))</f>
        <v/>
      </c>
      <c r="N39" s="307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20"/>
      <c r="D40" s="19" t="str">
        <f>IF($B39="","",VLOOKUP($B39,名簿,2,FALSE))</f>
        <v/>
      </c>
      <c r="E40" s="320"/>
      <c r="F40" s="320"/>
      <c r="G40" s="328"/>
      <c r="H40" s="327"/>
      <c r="I40" s="328"/>
      <c r="J40" s="327"/>
      <c r="K40" s="328"/>
      <c r="L40" s="327"/>
      <c r="M40" s="320"/>
      <c r="N40" s="307"/>
    </row>
    <row r="41" spans="1:14" ht="13.5" customHeight="1" x14ac:dyDescent="0.15">
      <c r="A41" s="329">
        <f t="shared" ref="A41" si="14">A39+1</f>
        <v>17</v>
      </c>
      <c r="B41" s="320" t="str">
        <f>IF(VLOOKUP($A41,記①男,2,FALSE)="","",VLOOKUP($A41,記①男,2,FALSE))</f>
        <v/>
      </c>
      <c r="C41" s="320"/>
      <c r="D41" s="20" t="str">
        <f>IF($B41="","",IF(VLOOKUP($B41,名簿,3,FALSE)="","",VLOOKUP($B41,名簿,3,FALSE)))</f>
        <v/>
      </c>
      <c r="E41" s="320" t="str">
        <f>IF($B41="","",IF(VLOOKUP($B41,名簿,4,FALSE)="","",VLOOKUP($B41,名簿,4,FALSE)))</f>
        <v/>
      </c>
      <c r="F41" s="320" t="str">
        <f>IF($B41="","",IF(VLOOKUP($B41,名簿,5,FALSE)="","",VLOOKUP($B41,名簿,5,FALSE)))</f>
        <v/>
      </c>
      <c r="G41" s="328" t="str">
        <f>IF(VLOOKUP($A41,記①男,5,FALSE)="","",VLOOKUP($A41,記①男,5,FALSE))</f>
        <v/>
      </c>
      <c r="H41" s="327" t="str">
        <f>IF(VLOOKUP($A41,記①男,6,FALSE)="","",VLOOKUP($A41,記①男,6,FALSE))</f>
        <v/>
      </c>
      <c r="I41" s="328" t="str">
        <f>IF(VLOOKUP($A41,記①男,7,FALSE)="","",VLOOKUP($A41,記①男,7,FALSE))</f>
        <v/>
      </c>
      <c r="J41" s="327" t="str">
        <f>IF(VLOOKUP($A41,記①男,8,FALSE)="","",VLOOKUP($A41,記①男,8,FALSE))</f>
        <v/>
      </c>
      <c r="K41" s="328" t="str">
        <f>IF(VLOOKUP($A41,記①男,9,FALSE)="","",VLOOKUP($A41,記①男,9,FALSE))</f>
        <v/>
      </c>
      <c r="L41" s="327" t="str">
        <f>IF(VLOOKUP($A41,記①男,10,FALSE)="","",VLOOKUP($A41,記①男,10,FALSE))</f>
        <v/>
      </c>
      <c r="M41" s="320" t="str">
        <f>IF($B41="","",IF(VLOOKUP($B41,名簿,7,FALSE)="","",VLOOKUP($B41,名簿,7,FALSE)))</f>
        <v/>
      </c>
      <c r="N41" s="307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20"/>
      <c r="D42" s="19" t="str">
        <f>IF($B41="","",VLOOKUP($B41,名簿,2,FALSE))</f>
        <v/>
      </c>
      <c r="E42" s="320"/>
      <c r="F42" s="320"/>
      <c r="G42" s="328"/>
      <c r="H42" s="327"/>
      <c r="I42" s="328"/>
      <c r="J42" s="327"/>
      <c r="K42" s="328"/>
      <c r="L42" s="327"/>
      <c r="M42" s="320"/>
      <c r="N42" s="307"/>
    </row>
    <row r="43" spans="1:14" ht="13.5" customHeight="1" x14ac:dyDescent="0.15">
      <c r="A43" s="329">
        <f t="shared" ref="A43" si="15">A41+1</f>
        <v>18</v>
      </c>
      <c r="B43" s="320" t="str">
        <f>IF(VLOOKUP($A43,記①男,2,FALSE)="","",VLOOKUP($A43,記①男,2,FALSE))</f>
        <v/>
      </c>
      <c r="C43" s="320"/>
      <c r="D43" s="20" t="str">
        <f>IF($B43="","",IF(VLOOKUP($B43,名簿,3,FALSE)="","",VLOOKUP($B43,名簿,3,FALSE)))</f>
        <v/>
      </c>
      <c r="E43" s="320" t="str">
        <f>IF($B43="","",IF(VLOOKUP($B43,名簿,4,FALSE)="","",VLOOKUP($B43,名簿,4,FALSE)))</f>
        <v/>
      </c>
      <c r="F43" s="320" t="str">
        <f>IF($B43="","",IF(VLOOKUP($B43,名簿,5,FALSE)="","",VLOOKUP($B43,名簿,5,FALSE)))</f>
        <v/>
      </c>
      <c r="G43" s="328" t="str">
        <f>IF(VLOOKUP($A43,記①男,5,FALSE)="","",VLOOKUP($A43,記①男,5,FALSE))</f>
        <v/>
      </c>
      <c r="H43" s="327" t="str">
        <f>IF(VLOOKUP($A43,記①男,6,FALSE)="","",VLOOKUP($A43,記①男,6,FALSE))</f>
        <v/>
      </c>
      <c r="I43" s="328" t="str">
        <f>IF(VLOOKUP($A43,記①男,7,FALSE)="","",VLOOKUP($A43,記①男,7,FALSE))</f>
        <v/>
      </c>
      <c r="J43" s="327" t="str">
        <f>IF(VLOOKUP($A43,記①男,8,FALSE)="","",VLOOKUP($A43,記①男,8,FALSE))</f>
        <v/>
      </c>
      <c r="K43" s="328" t="str">
        <f>IF(VLOOKUP($A43,記①男,9,FALSE)="","",VLOOKUP($A43,記①男,9,FALSE))</f>
        <v/>
      </c>
      <c r="L43" s="327" t="str">
        <f>IF(VLOOKUP($A43,記①男,10,FALSE)="","",VLOOKUP($A43,記①男,10,FALSE))</f>
        <v/>
      </c>
      <c r="M43" s="320" t="str">
        <f>IF($B43="","",IF(VLOOKUP($B43,名簿,7,FALSE)="","",VLOOKUP($B43,名簿,7,FALSE)))</f>
        <v/>
      </c>
      <c r="N43" s="307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20"/>
      <c r="D44" s="19" t="str">
        <f>IF($B43="","",VLOOKUP($B43,名簿,2,FALSE))</f>
        <v/>
      </c>
      <c r="E44" s="320"/>
      <c r="F44" s="320"/>
      <c r="G44" s="328"/>
      <c r="H44" s="327"/>
      <c r="I44" s="328"/>
      <c r="J44" s="327"/>
      <c r="K44" s="328"/>
      <c r="L44" s="327"/>
      <c r="M44" s="320"/>
      <c r="N44" s="307"/>
    </row>
    <row r="45" spans="1:14" ht="13.5" customHeight="1" x14ac:dyDescent="0.15">
      <c r="A45" s="329">
        <f t="shared" ref="A45" si="16">A43+1</f>
        <v>19</v>
      </c>
      <c r="B45" s="320" t="str">
        <f>IF(VLOOKUP($A45,記①男,2,FALSE)="","",VLOOKUP($A45,記①男,2,FALSE))</f>
        <v/>
      </c>
      <c r="C45" s="320"/>
      <c r="D45" s="20" t="str">
        <f>IF($B45="","",IF(VLOOKUP($B45,名簿,3,FALSE)="","",VLOOKUP($B45,名簿,3,FALSE)))</f>
        <v/>
      </c>
      <c r="E45" s="320" t="str">
        <f>IF($B45="","",IF(VLOOKUP($B45,名簿,4,FALSE)="","",VLOOKUP($B45,名簿,4,FALSE)))</f>
        <v/>
      </c>
      <c r="F45" s="320" t="str">
        <f>IF($B45="","",IF(VLOOKUP($B45,名簿,5,FALSE)="","",VLOOKUP($B45,名簿,5,FALSE)))</f>
        <v/>
      </c>
      <c r="G45" s="328" t="str">
        <f>IF(VLOOKUP($A45,記①男,5,FALSE)="","",VLOOKUP($A45,記①男,5,FALSE))</f>
        <v/>
      </c>
      <c r="H45" s="327" t="str">
        <f>IF(VLOOKUP($A45,記①男,6,FALSE)="","",VLOOKUP($A45,記①男,6,FALSE))</f>
        <v/>
      </c>
      <c r="I45" s="328" t="str">
        <f>IF(VLOOKUP($A45,記①男,7,FALSE)="","",VLOOKUP($A45,記①男,7,FALSE))</f>
        <v/>
      </c>
      <c r="J45" s="327" t="str">
        <f>IF(VLOOKUP($A45,記①男,8,FALSE)="","",VLOOKUP($A45,記①男,8,FALSE))</f>
        <v/>
      </c>
      <c r="K45" s="328" t="str">
        <f>IF(VLOOKUP($A45,記①男,9,FALSE)="","",VLOOKUP($A45,記①男,9,FALSE))</f>
        <v/>
      </c>
      <c r="L45" s="327" t="str">
        <f>IF(VLOOKUP($A45,記①男,10,FALSE)="","",VLOOKUP($A45,記①男,10,FALSE))</f>
        <v/>
      </c>
      <c r="M45" s="320" t="str">
        <f>IF($B45="","",IF(VLOOKUP($B45,名簿,7,FALSE)="","",VLOOKUP($B45,名簿,7,FALSE)))</f>
        <v/>
      </c>
      <c r="N45" s="307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20"/>
      <c r="D46" s="19" t="str">
        <f>IF($B45="","",VLOOKUP($B45,名簿,2,FALSE))</f>
        <v/>
      </c>
      <c r="E46" s="320"/>
      <c r="F46" s="320"/>
      <c r="G46" s="328"/>
      <c r="H46" s="327"/>
      <c r="I46" s="328"/>
      <c r="J46" s="327"/>
      <c r="K46" s="328"/>
      <c r="L46" s="327"/>
      <c r="M46" s="320"/>
      <c r="N46" s="307"/>
    </row>
    <row r="47" spans="1:14" ht="13.5" customHeight="1" thickBot="1" x14ac:dyDescent="0.2">
      <c r="A47" s="329">
        <f t="shared" ref="A47" si="17">A45+1</f>
        <v>20</v>
      </c>
      <c r="B47" s="308" t="str">
        <f>IF(VLOOKUP($A47,記①男,2,FALSE)="","",VLOOKUP($A47,記①男,2,FALSE))</f>
        <v/>
      </c>
      <c r="C47" s="308"/>
      <c r="D47" s="20" t="str">
        <f>IF($B47="","",IF(VLOOKUP($B47,名簿,3,FALSE)="","",VLOOKUP($B47,名簿,3,FALSE)))</f>
        <v/>
      </c>
      <c r="E47" s="308" t="str">
        <f>IF($B47="","",IF(VLOOKUP($B47,名簿,4,FALSE)="","",VLOOKUP($B47,名簿,4,FALSE)))</f>
        <v/>
      </c>
      <c r="F47" s="308" t="str">
        <f>IF($B47="","",IF(VLOOKUP($B47,名簿,5,FALSE)="","",VLOOKUP($B47,名簿,5,FALSE)))</f>
        <v/>
      </c>
      <c r="G47" s="343" t="str">
        <f>IF(VLOOKUP($A47,記①男,5,FALSE)="","",VLOOKUP($A47,記①男,5,FALSE))</f>
        <v/>
      </c>
      <c r="H47" s="327" t="str">
        <f>IF(VLOOKUP($A47,記①男,6,FALSE)="","",VLOOKUP($A47,記①男,6,FALSE))</f>
        <v/>
      </c>
      <c r="I47" s="343" t="str">
        <f>IF(VLOOKUP($A47,記①男,7,FALSE)="","",VLOOKUP($A47,記①男,7,FALSE))</f>
        <v/>
      </c>
      <c r="J47" s="327" t="str">
        <f>IF(VLOOKUP($A47,記①男,8,FALSE)="","",VLOOKUP($A47,記①男,8,FALSE))</f>
        <v/>
      </c>
      <c r="K47" s="343" t="str">
        <f>IF(VLOOKUP($A47,記①男,9,FALSE)="","",VLOOKUP($A47,記①男,9,FALSE))</f>
        <v/>
      </c>
      <c r="L47" s="327" t="str">
        <f>IF(VLOOKUP($A47,記①男,10,FALSE)="","",VLOOKUP($A47,記①男,10,FALSE))</f>
        <v/>
      </c>
      <c r="M47" s="308" t="str">
        <f>IF($B47="","",IF(VLOOKUP($B47,名簿,7,FALSE)="","",VLOOKUP($B47,名簿,7,FALSE)))</f>
        <v/>
      </c>
      <c r="N47" s="310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09"/>
      <c r="D48" s="21" t="str">
        <f>IF($B47="","",VLOOKUP($B47,名簿,2,FALSE))</f>
        <v/>
      </c>
      <c r="E48" s="309"/>
      <c r="F48" s="309"/>
      <c r="G48" s="344"/>
      <c r="H48" s="342"/>
      <c r="I48" s="344"/>
      <c r="J48" s="342"/>
      <c r="K48" s="344"/>
      <c r="L48" s="342"/>
      <c r="M48" s="309"/>
      <c r="N48" s="311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IF(SUM(記①入力２!$F$4,記①入力２!$Q$4)=0,"",SUM(記①入力２!$F$4,記①入力２!$Q$4))</f>
        <v/>
      </c>
      <c r="I50" s="323" t="str">
        <f>IF(H50="","",H50*名簿!$L$7)</f>
        <v/>
      </c>
      <c r="J50" s="325" t="s">
        <v>14</v>
      </c>
      <c r="K50" s="321" t="str">
        <f>IF(SUM(記①入力２!$G$4,記①入力２!$R$4)=0,"",SUM(記①入力２!$G$4,記①入力２!$R$4))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記①入力２!$A$1</f>
        <v>第１回　厚木市陸上競技記録会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IF(VLOOKUP($A62,記①男,2,FALSE)="","",VLOOKUP($A62,記①男,2,FALSE))</f>
        <v/>
      </c>
      <c r="C62" s="330"/>
      <c r="D62" s="18" t="str">
        <f>IF($B62="","",IF(VLOOKUP($B62,名簿,3,FALSE)="","",VLOOKUP($B62,名簿,3,FALSE)))</f>
        <v/>
      </c>
      <c r="E62" s="330" t="str">
        <f>IF($B62="","",IF(VLOOKUP($B62,名簿,4,FALSE)="","",VLOOKUP($B62,名簿,4,FALSE)))</f>
        <v/>
      </c>
      <c r="F62" s="330" t="str">
        <f>IF($B62="","",IF(VLOOKUP($B62,名簿,5,FALSE)="","",VLOOKUP($B62,名簿,5,FALSE)))</f>
        <v/>
      </c>
      <c r="G62" s="346" t="str">
        <f>IF(VLOOKUP($A62,記①男,5,FALSE)="","",VLOOKUP($A62,記①男,5,FALSE))</f>
        <v/>
      </c>
      <c r="H62" s="345" t="str">
        <f>IF(VLOOKUP($A62,記①男,6,FALSE)="","",VLOOKUP($A62,記①男,6,FALSE))</f>
        <v/>
      </c>
      <c r="I62" s="346" t="str">
        <f>IF(VLOOKUP($A62,記①男,7,FALSE)="","",VLOOKUP($A62,記①男,7,FALSE))</f>
        <v/>
      </c>
      <c r="J62" s="345" t="str">
        <f>IF(VLOOKUP($A62,記①男,8,FALSE)="","",VLOOKUP($A62,記①男,8,FALSE))</f>
        <v/>
      </c>
      <c r="K62" s="346" t="str">
        <f>IF(VLOOKUP($A62,記①男,9,FALSE)="","",VLOOKUP($A62,記①男,9,FALSE))</f>
        <v/>
      </c>
      <c r="L62" s="345" t="str">
        <f>IF(VLOOKUP($A62,記①男,10,FALSE)="","",VLOOKUP($A62,記①男,10,FALSE))</f>
        <v/>
      </c>
      <c r="M62" s="330" t="str">
        <f>IF($B62="","",IF(VLOOKUP($B62,名簿,7,FALSE)="","",VLOOKUP($B62,名簿,7,FALSE)))</f>
        <v/>
      </c>
      <c r="N62" s="331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20"/>
      <c r="D63" s="19" t="str">
        <f>IF($B62="","",VLOOKUP($B62,名簿,2,FALSE))</f>
        <v/>
      </c>
      <c r="E63" s="320"/>
      <c r="F63" s="320"/>
      <c r="G63" s="328"/>
      <c r="H63" s="327"/>
      <c r="I63" s="328"/>
      <c r="J63" s="327"/>
      <c r="K63" s="328"/>
      <c r="L63" s="327"/>
      <c r="M63" s="320"/>
      <c r="N63" s="307"/>
    </row>
    <row r="64" spans="1:14" ht="13.5" customHeight="1" x14ac:dyDescent="0.15">
      <c r="A64" s="329">
        <f>A62+1</f>
        <v>22</v>
      </c>
      <c r="B64" s="320" t="str">
        <f>IF(VLOOKUP($A64,記①男,2,FALSE)="","",VLOOKUP($A64,記①男,2,FALSE))</f>
        <v/>
      </c>
      <c r="C64" s="320"/>
      <c r="D64" s="20" t="str">
        <f>IF($B64="","",IF(VLOOKUP($B64,名簿,3,FALSE)="","",VLOOKUP($B64,名簿,3,FALSE)))</f>
        <v/>
      </c>
      <c r="E64" s="320" t="str">
        <f>IF($B64="","",IF(VLOOKUP($B64,名簿,4,FALSE)="","",VLOOKUP($B64,名簿,4,FALSE)))</f>
        <v/>
      </c>
      <c r="F64" s="320" t="str">
        <f>IF($B64="","",IF(VLOOKUP($B64,名簿,5,FALSE)="","",VLOOKUP($B64,名簿,5,FALSE)))</f>
        <v/>
      </c>
      <c r="G64" s="328" t="str">
        <f>IF(VLOOKUP($A64,記①男,5,FALSE)="","",VLOOKUP($A64,記①男,5,FALSE))</f>
        <v/>
      </c>
      <c r="H64" s="327" t="str">
        <f>IF(VLOOKUP($A64,記①男,6,FALSE)="","",VLOOKUP($A64,記①男,6,FALSE))</f>
        <v/>
      </c>
      <c r="I64" s="328" t="str">
        <f>IF(VLOOKUP($A64,記①男,7,FALSE)="","",VLOOKUP($A64,記①男,7,FALSE))</f>
        <v/>
      </c>
      <c r="J64" s="327" t="str">
        <f>IF(VLOOKUP($A64,記①男,8,FALSE)="","",VLOOKUP($A64,記①男,8,FALSE))</f>
        <v/>
      </c>
      <c r="K64" s="328" t="str">
        <f>IF(VLOOKUP($A64,記①男,9,FALSE)="","",VLOOKUP($A64,記①男,9,FALSE))</f>
        <v/>
      </c>
      <c r="L64" s="327" t="str">
        <f>IF(VLOOKUP($A64,記①男,10,FALSE)="","",VLOOKUP($A64,記①男,10,FALSE))</f>
        <v/>
      </c>
      <c r="M64" s="320" t="str">
        <f>IF($B64="","",IF(VLOOKUP($B64,名簿,7,FALSE)="","",VLOOKUP($B64,名簿,7,FALSE)))</f>
        <v/>
      </c>
      <c r="N64" s="307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20"/>
      <c r="D65" s="19" t="str">
        <f>IF($B64="","",VLOOKUP($B64,名簿,2,FALSE))</f>
        <v/>
      </c>
      <c r="E65" s="320"/>
      <c r="F65" s="320"/>
      <c r="G65" s="328"/>
      <c r="H65" s="327"/>
      <c r="I65" s="328"/>
      <c r="J65" s="327"/>
      <c r="K65" s="328"/>
      <c r="L65" s="327"/>
      <c r="M65" s="320"/>
      <c r="N65" s="307"/>
    </row>
    <row r="66" spans="1:14" ht="13.5" customHeight="1" x14ac:dyDescent="0.15">
      <c r="A66" s="329">
        <f t="shared" ref="A66" si="18">A64+1</f>
        <v>23</v>
      </c>
      <c r="B66" s="320" t="str">
        <f>IF(VLOOKUP($A66,記①男,2,FALSE)="","",VLOOKUP($A66,記①男,2,FALSE))</f>
        <v/>
      </c>
      <c r="C66" s="320"/>
      <c r="D66" s="20" t="str">
        <f>IF($B66="","",IF(VLOOKUP($B66,名簿,3,FALSE)="","",VLOOKUP($B66,名簿,3,FALSE)))</f>
        <v/>
      </c>
      <c r="E66" s="320" t="str">
        <f>IF($B66="","",IF(VLOOKUP($B66,名簿,4,FALSE)="","",VLOOKUP($B66,名簿,4,FALSE)))</f>
        <v/>
      </c>
      <c r="F66" s="320" t="str">
        <f>IF($B66="","",IF(VLOOKUP($B66,名簿,5,FALSE)="","",VLOOKUP($B66,名簿,5,FALSE)))</f>
        <v/>
      </c>
      <c r="G66" s="328" t="str">
        <f>IF(VLOOKUP($A66,記①男,5,FALSE)="","",VLOOKUP($A66,記①男,5,FALSE))</f>
        <v/>
      </c>
      <c r="H66" s="327" t="str">
        <f>IF(VLOOKUP($A66,記①男,6,FALSE)="","",VLOOKUP($A66,記①男,6,FALSE))</f>
        <v/>
      </c>
      <c r="I66" s="328" t="str">
        <f>IF(VLOOKUP($A66,記①男,7,FALSE)="","",VLOOKUP($A66,記①男,7,FALSE))</f>
        <v/>
      </c>
      <c r="J66" s="327" t="str">
        <f>IF(VLOOKUP($A66,記①男,8,FALSE)="","",VLOOKUP($A66,記①男,8,FALSE))</f>
        <v/>
      </c>
      <c r="K66" s="328" t="str">
        <f>IF(VLOOKUP($A66,記①男,9,FALSE)="","",VLOOKUP($A66,記①男,9,FALSE))</f>
        <v/>
      </c>
      <c r="L66" s="327" t="str">
        <f>IF(VLOOKUP($A66,記①男,10,FALSE)="","",VLOOKUP($A66,記①男,10,FALSE))</f>
        <v/>
      </c>
      <c r="M66" s="320" t="str">
        <f>IF($B66="","",IF(VLOOKUP($B66,名簿,7,FALSE)="","",VLOOKUP($B66,名簿,7,FALSE)))</f>
        <v/>
      </c>
      <c r="N66" s="307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20"/>
      <c r="D67" s="19" t="str">
        <f>IF($B66="","",VLOOKUP($B66,名簿,2,FALSE))</f>
        <v/>
      </c>
      <c r="E67" s="320"/>
      <c r="F67" s="320"/>
      <c r="G67" s="328"/>
      <c r="H67" s="327"/>
      <c r="I67" s="328"/>
      <c r="J67" s="327"/>
      <c r="K67" s="328"/>
      <c r="L67" s="327"/>
      <c r="M67" s="320"/>
      <c r="N67" s="307"/>
    </row>
    <row r="68" spans="1:14" ht="13.5" customHeight="1" x14ac:dyDescent="0.15">
      <c r="A68" s="329">
        <f t="shared" ref="A68" si="19">A66+1</f>
        <v>24</v>
      </c>
      <c r="B68" s="320" t="str">
        <f>IF(VLOOKUP($A68,記①男,2,FALSE)="","",VLOOKUP($A68,記①男,2,FALSE))</f>
        <v/>
      </c>
      <c r="C68" s="320"/>
      <c r="D68" s="20" t="str">
        <f>IF($B68="","",IF(VLOOKUP($B68,名簿,3,FALSE)="","",VLOOKUP($B68,名簿,3,FALSE)))</f>
        <v/>
      </c>
      <c r="E68" s="320" t="str">
        <f>IF($B68="","",IF(VLOOKUP($B68,名簿,4,FALSE)="","",VLOOKUP($B68,名簿,4,FALSE)))</f>
        <v/>
      </c>
      <c r="F68" s="320" t="str">
        <f>IF($B68="","",IF(VLOOKUP($B68,名簿,5,FALSE)="","",VLOOKUP($B68,名簿,5,FALSE)))</f>
        <v/>
      </c>
      <c r="G68" s="328" t="str">
        <f>IF(VLOOKUP($A68,記①男,5,FALSE)="","",VLOOKUP($A68,記①男,5,FALSE))</f>
        <v/>
      </c>
      <c r="H68" s="327" t="str">
        <f>IF(VLOOKUP($A68,記①男,6,FALSE)="","",VLOOKUP($A68,記①男,6,FALSE))</f>
        <v/>
      </c>
      <c r="I68" s="328" t="str">
        <f>IF(VLOOKUP($A68,記①男,7,FALSE)="","",VLOOKUP($A68,記①男,7,FALSE))</f>
        <v/>
      </c>
      <c r="J68" s="327" t="str">
        <f>IF(VLOOKUP($A68,記①男,8,FALSE)="","",VLOOKUP($A68,記①男,8,FALSE))</f>
        <v/>
      </c>
      <c r="K68" s="328" t="str">
        <f>IF(VLOOKUP($A68,記①男,9,FALSE)="","",VLOOKUP($A68,記①男,9,FALSE))</f>
        <v/>
      </c>
      <c r="L68" s="327" t="str">
        <f>IF(VLOOKUP($A68,記①男,10,FALSE)="","",VLOOKUP($A68,記①男,10,FALSE))</f>
        <v/>
      </c>
      <c r="M68" s="320" t="str">
        <f>IF($B68="","",IF(VLOOKUP($B68,名簿,7,FALSE)="","",VLOOKUP($B68,名簿,7,FALSE)))</f>
        <v/>
      </c>
      <c r="N68" s="307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20"/>
      <c r="D69" s="19" t="str">
        <f>IF($B68="","",VLOOKUP($B68,名簿,2,FALSE))</f>
        <v/>
      </c>
      <c r="E69" s="320"/>
      <c r="F69" s="320"/>
      <c r="G69" s="328"/>
      <c r="H69" s="327"/>
      <c r="I69" s="328"/>
      <c r="J69" s="327"/>
      <c r="K69" s="328"/>
      <c r="L69" s="327"/>
      <c r="M69" s="320"/>
      <c r="N69" s="307"/>
    </row>
    <row r="70" spans="1:14" ht="13.5" customHeight="1" x14ac:dyDescent="0.15">
      <c r="A70" s="329">
        <f t="shared" ref="A70" si="20">A68+1</f>
        <v>25</v>
      </c>
      <c r="B70" s="320" t="str">
        <f>IF(VLOOKUP($A70,記①男,2,FALSE)="","",VLOOKUP($A70,記①男,2,FALSE))</f>
        <v/>
      </c>
      <c r="C70" s="320"/>
      <c r="D70" s="20" t="str">
        <f>IF($B70="","",IF(VLOOKUP($B70,名簿,3,FALSE)="","",VLOOKUP($B70,名簿,3,FALSE)))</f>
        <v/>
      </c>
      <c r="E70" s="320" t="str">
        <f>IF($B70="","",IF(VLOOKUP($B70,名簿,4,FALSE)="","",VLOOKUP($B70,名簿,4,FALSE)))</f>
        <v/>
      </c>
      <c r="F70" s="320" t="str">
        <f>IF($B70="","",IF(VLOOKUP($B70,名簿,5,FALSE)="","",VLOOKUP($B70,名簿,5,FALSE)))</f>
        <v/>
      </c>
      <c r="G70" s="328" t="str">
        <f>IF(VLOOKUP($A70,記①男,5,FALSE)="","",VLOOKUP($A70,記①男,5,FALSE))</f>
        <v/>
      </c>
      <c r="H70" s="327" t="str">
        <f>IF(VLOOKUP($A70,記①男,6,FALSE)="","",VLOOKUP($A70,記①男,6,FALSE))</f>
        <v/>
      </c>
      <c r="I70" s="328" t="str">
        <f>IF(VLOOKUP($A70,記①男,7,FALSE)="","",VLOOKUP($A70,記①男,7,FALSE))</f>
        <v/>
      </c>
      <c r="J70" s="327" t="str">
        <f>IF(VLOOKUP($A70,記①男,8,FALSE)="","",VLOOKUP($A70,記①男,8,FALSE))</f>
        <v/>
      </c>
      <c r="K70" s="328" t="str">
        <f>IF(VLOOKUP($A70,記①男,9,FALSE)="","",VLOOKUP($A70,記①男,9,FALSE))</f>
        <v/>
      </c>
      <c r="L70" s="327" t="str">
        <f>IF(VLOOKUP($A70,記①男,10,FALSE)="","",VLOOKUP($A70,記①男,10,FALSE))</f>
        <v/>
      </c>
      <c r="M70" s="320" t="str">
        <f>IF($B70="","",IF(VLOOKUP($B70,名簿,7,FALSE)="","",VLOOKUP($B70,名簿,7,FALSE)))</f>
        <v/>
      </c>
      <c r="N70" s="307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20"/>
      <c r="D71" s="19" t="str">
        <f>IF($B70="","",VLOOKUP($B70,名簿,2,FALSE))</f>
        <v/>
      </c>
      <c r="E71" s="320"/>
      <c r="F71" s="320"/>
      <c r="G71" s="328"/>
      <c r="H71" s="327"/>
      <c r="I71" s="328"/>
      <c r="J71" s="327"/>
      <c r="K71" s="328"/>
      <c r="L71" s="327"/>
      <c r="M71" s="320"/>
      <c r="N71" s="307"/>
    </row>
    <row r="72" spans="1:14" ht="13.5" customHeight="1" x14ac:dyDescent="0.15">
      <c r="A72" s="329">
        <f t="shared" ref="A72" si="21">A70+1</f>
        <v>26</v>
      </c>
      <c r="B72" s="320" t="str">
        <f>IF(VLOOKUP($A72,記①男,2,FALSE)="","",VLOOKUP($A72,記①男,2,FALSE))</f>
        <v/>
      </c>
      <c r="C72" s="320"/>
      <c r="D72" s="20" t="str">
        <f>IF($B72="","",IF(VLOOKUP($B72,名簿,3,FALSE)="","",VLOOKUP($B72,名簿,3,FALSE)))</f>
        <v/>
      </c>
      <c r="E72" s="320" t="str">
        <f>IF($B72="","",IF(VLOOKUP($B72,名簿,4,FALSE)="","",VLOOKUP($B72,名簿,4,FALSE)))</f>
        <v/>
      </c>
      <c r="F72" s="320" t="str">
        <f>IF($B72="","",IF(VLOOKUP($B72,名簿,5,FALSE)="","",VLOOKUP($B72,名簿,5,FALSE)))</f>
        <v/>
      </c>
      <c r="G72" s="328" t="str">
        <f>IF(VLOOKUP($A72,記①男,5,FALSE)="","",VLOOKUP($A72,記①男,5,FALSE))</f>
        <v/>
      </c>
      <c r="H72" s="327" t="str">
        <f>IF(VLOOKUP($A72,記①男,6,FALSE)="","",VLOOKUP($A72,記①男,6,FALSE))</f>
        <v/>
      </c>
      <c r="I72" s="328" t="str">
        <f>IF(VLOOKUP($A72,記①男,7,FALSE)="","",VLOOKUP($A72,記①男,7,FALSE))</f>
        <v/>
      </c>
      <c r="J72" s="327" t="str">
        <f>IF(VLOOKUP($A72,記①男,8,FALSE)="","",VLOOKUP($A72,記①男,8,FALSE))</f>
        <v/>
      </c>
      <c r="K72" s="328" t="str">
        <f>IF(VLOOKUP($A72,記①男,9,FALSE)="","",VLOOKUP($A72,記①男,9,FALSE))</f>
        <v/>
      </c>
      <c r="L72" s="327" t="str">
        <f>IF(VLOOKUP($A72,記①男,10,FALSE)="","",VLOOKUP($A72,記①男,10,FALSE))</f>
        <v/>
      </c>
      <c r="M72" s="320" t="str">
        <f>IF($B72="","",IF(VLOOKUP($B72,名簿,7,FALSE)="","",VLOOKUP($B72,名簿,7,FALSE)))</f>
        <v/>
      </c>
      <c r="N72" s="307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20"/>
      <c r="D73" s="19" t="str">
        <f>IF($B72="","",VLOOKUP($B72,名簿,2,FALSE))</f>
        <v/>
      </c>
      <c r="E73" s="320"/>
      <c r="F73" s="320"/>
      <c r="G73" s="328"/>
      <c r="H73" s="327"/>
      <c r="I73" s="328"/>
      <c r="J73" s="327"/>
      <c r="K73" s="328"/>
      <c r="L73" s="327"/>
      <c r="M73" s="320"/>
      <c r="N73" s="307"/>
    </row>
    <row r="74" spans="1:14" ht="13.5" customHeight="1" x14ac:dyDescent="0.15">
      <c r="A74" s="329">
        <f t="shared" ref="A74" si="22">A72+1</f>
        <v>27</v>
      </c>
      <c r="B74" s="320" t="str">
        <f>IF(VLOOKUP($A74,記①男,2,FALSE)="","",VLOOKUP($A74,記①男,2,FALSE))</f>
        <v/>
      </c>
      <c r="C74" s="320"/>
      <c r="D74" s="20" t="str">
        <f>IF($B74="","",IF(VLOOKUP($B74,名簿,3,FALSE)="","",VLOOKUP($B74,名簿,3,FALSE)))</f>
        <v/>
      </c>
      <c r="E74" s="320" t="str">
        <f>IF($B74="","",IF(VLOOKUP($B74,名簿,4,FALSE)="","",VLOOKUP($B74,名簿,4,FALSE)))</f>
        <v/>
      </c>
      <c r="F74" s="320" t="str">
        <f>IF($B74="","",IF(VLOOKUP($B74,名簿,5,FALSE)="","",VLOOKUP($B74,名簿,5,FALSE)))</f>
        <v/>
      </c>
      <c r="G74" s="328" t="str">
        <f>IF(VLOOKUP($A74,記①男,5,FALSE)="","",VLOOKUP($A74,記①男,5,FALSE))</f>
        <v/>
      </c>
      <c r="H74" s="327" t="str">
        <f>IF(VLOOKUP($A74,記①男,6,FALSE)="","",VLOOKUP($A74,記①男,6,FALSE))</f>
        <v/>
      </c>
      <c r="I74" s="328" t="str">
        <f>IF(VLOOKUP($A74,記①男,7,FALSE)="","",VLOOKUP($A74,記①男,7,FALSE))</f>
        <v/>
      </c>
      <c r="J74" s="327" t="str">
        <f>IF(VLOOKUP($A74,記①男,8,FALSE)="","",VLOOKUP($A74,記①男,8,FALSE))</f>
        <v/>
      </c>
      <c r="K74" s="328" t="str">
        <f>IF(VLOOKUP($A74,記①男,9,FALSE)="","",VLOOKUP($A74,記①男,9,FALSE))</f>
        <v/>
      </c>
      <c r="L74" s="327" t="str">
        <f>IF(VLOOKUP($A74,記①男,10,FALSE)="","",VLOOKUP($A74,記①男,10,FALSE))</f>
        <v/>
      </c>
      <c r="M74" s="320" t="str">
        <f>IF($B74="","",IF(VLOOKUP($B74,名簿,7,FALSE)="","",VLOOKUP($B74,名簿,7,FALSE)))</f>
        <v/>
      </c>
      <c r="N74" s="307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20"/>
      <c r="D75" s="19" t="str">
        <f>IF($B74="","",VLOOKUP($B74,名簿,2,FALSE))</f>
        <v/>
      </c>
      <c r="E75" s="320"/>
      <c r="F75" s="320"/>
      <c r="G75" s="328"/>
      <c r="H75" s="327"/>
      <c r="I75" s="328"/>
      <c r="J75" s="327"/>
      <c r="K75" s="328"/>
      <c r="L75" s="327"/>
      <c r="M75" s="320"/>
      <c r="N75" s="307"/>
    </row>
    <row r="76" spans="1:14" ht="13.5" customHeight="1" x14ac:dyDescent="0.15">
      <c r="A76" s="329">
        <f t="shared" ref="A76" si="23">A74+1</f>
        <v>28</v>
      </c>
      <c r="B76" s="320" t="str">
        <f>IF(VLOOKUP($A76,記①男,2,FALSE)="","",VLOOKUP($A76,記①男,2,FALSE))</f>
        <v/>
      </c>
      <c r="C76" s="320"/>
      <c r="D76" s="20" t="str">
        <f>IF($B76="","",IF(VLOOKUP($B76,名簿,3,FALSE)="","",VLOOKUP($B76,名簿,3,FALSE)))</f>
        <v/>
      </c>
      <c r="E76" s="320" t="str">
        <f>IF($B76="","",IF(VLOOKUP($B76,名簿,4,FALSE)="","",VLOOKUP($B76,名簿,4,FALSE)))</f>
        <v/>
      </c>
      <c r="F76" s="320" t="str">
        <f>IF($B76="","",IF(VLOOKUP($B76,名簿,5,FALSE)="","",VLOOKUP($B76,名簿,5,FALSE)))</f>
        <v/>
      </c>
      <c r="G76" s="328" t="str">
        <f>IF(VLOOKUP($A76,記①男,5,FALSE)="","",VLOOKUP($A76,記①男,5,FALSE))</f>
        <v/>
      </c>
      <c r="H76" s="327" t="str">
        <f>IF(VLOOKUP($A76,記①男,6,FALSE)="","",VLOOKUP($A76,記①男,6,FALSE))</f>
        <v/>
      </c>
      <c r="I76" s="328" t="str">
        <f>IF(VLOOKUP($A76,記①男,7,FALSE)="","",VLOOKUP($A76,記①男,7,FALSE))</f>
        <v/>
      </c>
      <c r="J76" s="327" t="str">
        <f>IF(VLOOKUP($A76,記①男,8,FALSE)="","",VLOOKUP($A76,記①男,8,FALSE))</f>
        <v/>
      </c>
      <c r="K76" s="328" t="str">
        <f>IF(VLOOKUP($A76,記①男,9,FALSE)="","",VLOOKUP($A76,記①男,9,FALSE))</f>
        <v/>
      </c>
      <c r="L76" s="327" t="str">
        <f>IF(VLOOKUP($A76,記①男,10,FALSE)="","",VLOOKUP($A76,記①男,10,FALSE))</f>
        <v/>
      </c>
      <c r="M76" s="320" t="str">
        <f>IF($B76="","",IF(VLOOKUP($B76,名簿,7,FALSE)="","",VLOOKUP($B76,名簿,7,FALSE)))</f>
        <v/>
      </c>
      <c r="N76" s="307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20"/>
      <c r="D77" s="19" t="str">
        <f>IF($B76="","",VLOOKUP($B76,名簿,2,FALSE))</f>
        <v/>
      </c>
      <c r="E77" s="320"/>
      <c r="F77" s="320"/>
      <c r="G77" s="328"/>
      <c r="H77" s="327"/>
      <c r="I77" s="328"/>
      <c r="J77" s="327"/>
      <c r="K77" s="328"/>
      <c r="L77" s="327"/>
      <c r="M77" s="320"/>
      <c r="N77" s="307"/>
    </row>
    <row r="78" spans="1:14" ht="13.5" customHeight="1" x14ac:dyDescent="0.15">
      <c r="A78" s="329">
        <f t="shared" ref="A78" si="24">A76+1</f>
        <v>29</v>
      </c>
      <c r="B78" s="320" t="str">
        <f>IF(VLOOKUP($A78,記①男,2,FALSE)="","",VLOOKUP($A78,記①男,2,FALSE))</f>
        <v/>
      </c>
      <c r="C78" s="320"/>
      <c r="D78" s="20" t="str">
        <f>IF($B78="","",IF(VLOOKUP($B78,名簿,3,FALSE)="","",VLOOKUP($B78,名簿,3,FALSE)))</f>
        <v/>
      </c>
      <c r="E78" s="320" t="str">
        <f>IF($B78="","",IF(VLOOKUP($B78,名簿,4,FALSE)="","",VLOOKUP($B78,名簿,4,FALSE)))</f>
        <v/>
      </c>
      <c r="F78" s="320" t="str">
        <f>IF($B78="","",IF(VLOOKUP($B78,名簿,5,FALSE)="","",VLOOKUP($B78,名簿,5,FALSE)))</f>
        <v/>
      </c>
      <c r="G78" s="328" t="str">
        <f>IF(VLOOKUP($A78,記①男,5,FALSE)="","",VLOOKUP($A78,記①男,5,FALSE))</f>
        <v/>
      </c>
      <c r="H78" s="327" t="str">
        <f>IF(VLOOKUP($A78,記①男,6,FALSE)="","",VLOOKUP($A78,記①男,6,FALSE))</f>
        <v/>
      </c>
      <c r="I78" s="328" t="str">
        <f>IF(VLOOKUP($A78,記①男,7,FALSE)="","",VLOOKUP($A78,記①男,7,FALSE))</f>
        <v/>
      </c>
      <c r="J78" s="327" t="str">
        <f>IF(VLOOKUP($A78,記①男,8,FALSE)="","",VLOOKUP($A78,記①男,8,FALSE))</f>
        <v/>
      </c>
      <c r="K78" s="328" t="str">
        <f>IF(VLOOKUP($A78,記①男,9,FALSE)="","",VLOOKUP($A78,記①男,9,FALSE))</f>
        <v/>
      </c>
      <c r="L78" s="327" t="str">
        <f>IF(VLOOKUP($A78,記①男,10,FALSE)="","",VLOOKUP($A78,記①男,10,FALSE))</f>
        <v/>
      </c>
      <c r="M78" s="320" t="str">
        <f>IF($B78="","",IF(VLOOKUP($B78,名簿,7,FALSE)="","",VLOOKUP($B78,名簿,7,FALSE)))</f>
        <v/>
      </c>
      <c r="N78" s="307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20"/>
      <c r="D79" s="19" t="str">
        <f>IF($B78="","",VLOOKUP($B78,名簿,2,FALSE))</f>
        <v/>
      </c>
      <c r="E79" s="320"/>
      <c r="F79" s="320"/>
      <c r="G79" s="328"/>
      <c r="H79" s="327"/>
      <c r="I79" s="328"/>
      <c r="J79" s="327"/>
      <c r="K79" s="328"/>
      <c r="L79" s="327"/>
      <c r="M79" s="320"/>
      <c r="N79" s="307"/>
    </row>
    <row r="80" spans="1:14" ht="13.5" customHeight="1" x14ac:dyDescent="0.15">
      <c r="A80" s="329">
        <f t="shared" ref="A80" si="25">A78+1</f>
        <v>30</v>
      </c>
      <c r="B80" s="320" t="str">
        <f>IF(VLOOKUP($A80,記①男,2,FALSE)="","",VLOOKUP($A80,記①男,2,FALSE))</f>
        <v/>
      </c>
      <c r="C80" s="320"/>
      <c r="D80" s="20" t="str">
        <f>IF($B80="","",IF(VLOOKUP($B80,名簿,3,FALSE)="","",VLOOKUP($B80,名簿,3,FALSE)))</f>
        <v/>
      </c>
      <c r="E80" s="320" t="str">
        <f>IF($B80="","",IF(VLOOKUP($B80,名簿,4,FALSE)="","",VLOOKUP($B80,名簿,4,FALSE)))</f>
        <v/>
      </c>
      <c r="F80" s="320" t="str">
        <f>IF($B80="","",IF(VLOOKUP($B80,名簿,5,FALSE)="","",VLOOKUP($B80,名簿,5,FALSE)))</f>
        <v/>
      </c>
      <c r="G80" s="328" t="str">
        <f>IF(VLOOKUP($A80,記①男,5,FALSE)="","",VLOOKUP($A80,記①男,5,FALSE))</f>
        <v/>
      </c>
      <c r="H80" s="327" t="str">
        <f>IF(VLOOKUP($A80,記①男,6,FALSE)="","",VLOOKUP($A80,記①男,6,FALSE))</f>
        <v/>
      </c>
      <c r="I80" s="328" t="str">
        <f>IF(VLOOKUP($A80,記①男,7,FALSE)="","",VLOOKUP($A80,記①男,7,FALSE))</f>
        <v/>
      </c>
      <c r="J80" s="327" t="str">
        <f>IF(VLOOKUP($A80,記①男,8,FALSE)="","",VLOOKUP($A80,記①男,8,FALSE))</f>
        <v/>
      </c>
      <c r="K80" s="328" t="str">
        <f>IF(VLOOKUP($A80,記①男,9,FALSE)="","",VLOOKUP($A80,記①男,9,FALSE))</f>
        <v/>
      </c>
      <c r="L80" s="327" t="str">
        <f>IF(VLOOKUP($A80,記①男,10,FALSE)="","",VLOOKUP($A80,記①男,10,FALSE))</f>
        <v/>
      </c>
      <c r="M80" s="320" t="str">
        <f>IF($B80="","",IF(VLOOKUP($B80,名簿,7,FALSE)="","",VLOOKUP($B80,名簿,7,FALSE)))</f>
        <v/>
      </c>
      <c r="N80" s="307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20"/>
      <c r="D81" s="19" t="str">
        <f>IF($B80="","",VLOOKUP($B80,名簿,2,FALSE))</f>
        <v/>
      </c>
      <c r="E81" s="320"/>
      <c r="F81" s="320"/>
      <c r="G81" s="328"/>
      <c r="H81" s="327"/>
      <c r="I81" s="328"/>
      <c r="J81" s="327"/>
      <c r="K81" s="328"/>
      <c r="L81" s="327"/>
      <c r="M81" s="320"/>
      <c r="N81" s="307"/>
    </row>
    <row r="82" spans="1:14" ht="13.5" customHeight="1" x14ac:dyDescent="0.15">
      <c r="A82" s="329">
        <f t="shared" ref="A82" si="26">A80+1</f>
        <v>31</v>
      </c>
      <c r="B82" s="320" t="str">
        <f>IF(VLOOKUP($A82,記①男,2,FALSE)="","",VLOOKUP($A82,記①男,2,FALSE))</f>
        <v/>
      </c>
      <c r="C82" s="320"/>
      <c r="D82" s="20" t="str">
        <f>IF($B82="","",IF(VLOOKUP($B82,名簿,3,FALSE)="","",VLOOKUP($B82,名簿,3,FALSE)))</f>
        <v/>
      </c>
      <c r="E82" s="320" t="str">
        <f>IF($B82="","",IF(VLOOKUP($B82,名簿,4,FALSE)="","",VLOOKUP($B82,名簿,4,FALSE)))</f>
        <v/>
      </c>
      <c r="F82" s="320" t="str">
        <f>IF($B82="","",IF(VLOOKUP($B82,名簿,5,FALSE)="","",VLOOKUP($B82,名簿,5,FALSE)))</f>
        <v/>
      </c>
      <c r="G82" s="328" t="str">
        <f>IF(VLOOKUP($A82,記①男,5,FALSE)="","",VLOOKUP($A82,記①男,5,FALSE))</f>
        <v/>
      </c>
      <c r="H82" s="327" t="str">
        <f>IF(VLOOKUP($A82,記①男,6,FALSE)="","",VLOOKUP($A82,記①男,6,FALSE))</f>
        <v/>
      </c>
      <c r="I82" s="328" t="str">
        <f>IF(VLOOKUP($A82,記①男,7,FALSE)="","",VLOOKUP($A82,記①男,7,FALSE))</f>
        <v/>
      </c>
      <c r="J82" s="327" t="str">
        <f>IF(VLOOKUP($A82,記①男,8,FALSE)="","",VLOOKUP($A82,記①男,8,FALSE))</f>
        <v/>
      </c>
      <c r="K82" s="328" t="str">
        <f>IF(VLOOKUP($A82,記①男,9,FALSE)="","",VLOOKUP($A82,記①男,9,FALSE))</f>
        <v/>
      </c>
      <c r="L82" s="327" t="str">
        <f>IF(VLOOKUP($A82,記①男,10,FALSE)="","",VLOOKUP($A82,記①男,10,FALSE))</f>
        <v/>
      </c>
      <c r="M82" s="320" t="str">
        <f>IF($B82="","",IF(VLOOKUP($B82,名簿,7,FALSE)="","",VLOOKUP($B82,名簿,7,FALSE)))</f>
        <v/>
      </c>
      <c r="N82" s="307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20"/>
      <c r="D83" s="19" t="str">
        <f>IF($B82="","",VLOOKUP($B82,名簿,2,FALSE))</f>
        <v/>
      </c>
      <c r="E83" s="320"/>
      <c r="F83" s="320"/>
      <c r="G83" s="328"/>
      <c r="H83" s="327"/>
      <c r="I83" s="328"/>
      <c r="J83" s="327"/>
      <c r="K83" s="328"/>
      <c r="L83" s="327"/>
      <c r="M83" s="320"/>
      <c r="N83" s="307"/>
    </row>
    <row r="84" spans="1:14" ht="13.5" customHeight="1" x14ac:dyDescent="0.15">
      <c r="A84" s="329">
        <f t="shared" ref="A84" si="27">A82+1</f>
        <v>32</v>
      </c>
      <c r="B84" s="320" t="str">
        <f>IF(VLOOKUP($A84,記①男,2,FALSE)="","",VLOOKUP($A84,記①男,2,FALSE))</f>
        <v/>
      </c>
      <c r="C84" s="320"/>
      <c r="D84" s="20" t="str">
        <f>IF($B84="","",IF(VLOOKUP($B84,名簿,3,FALSE)="","",VLOOKUP($B84,名簿,3,FALSE)))</f>
        <v/>
      </c>
      <c r="E84" s="320" t="str">
        <f>IF($B84="","",IF(VLOOKUP($B84,名簿,4,FALSE)="","",VLOOKUP($B84,名簿,4,FALSE)))</f>
        <v/>
      </c>
      <c r="F84" s="320" t="str">
        <f>IF($B84="","",IF(VLOOKUP($B84,名簿,5,FALSE)="","",VLOOKUP($B84,名簿,5,FALSE)))</f>
        <v/>
      </c>
      <c r="G84" s="328" t="str">
        <f>IF(VLOOKUP($A84,記①男,5,FALSE)="","",VLOOKUP($A84,記①男,5,FALSE))</f>
        <v/>
      </c>
      <c r="H84" s="327" t="str">
        <f>IF(VLOOKUP($A84,記①男,6,FALSE)="","",VLOOKUP($A84,記①男,6,FALSE))</f>
        <v/>
      </c>
      <c r="I84" s="328" t="str">
        <f>IF(VLOOKUP($A84,記①男,7,FALSE)="","",VLOOKUP($A84,記①男,7,FALSE))</f>
        <v/>
      </c>
      <c r="J84" s="327" t="str">
        <f>IF(VLOOKUP($A84,記①男,8,FALSE)="","",VLOOKUP($A84,記①男,8,FALSE))</f>
        <v/>
      </c>
      <c r="K84" s="328" t="str">
        <f>IF(VLOOKUP($A84,記①男,9,FALSE)="","",VLOOKUP($A84,記①男,9,FALSE))</f>
        <v/>
      </c>
      <c r="L84" s="327" t="str">
        <f>IF(VLOOKUP($A84,記①男,10,FALSE)="","",VLOOKUP($A84,記①男,10,FALSE))</f>
        <v/>
      </c>
      <c r="M84" s="320" t="str">
        <f>IF($B84="","",IF(VLOOKUP($B84,名簿,7,FALSE)="","",VLOOKUP($B84,名簿,7,FALSE)))</f>
        <v/>
      </c>
      <c r="N84" s="307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20"/>
      <c r="D85" s="19" t="str">
        <f>IF($B84="","",VLOOKUP($B84,名簿,2,FALSE))</f>
        <v/>
      </c>
      <c r="E85" s="320"/>
      <c r="F85" s="320"/>
      <c r="G85" s="328"/>
      <c r="H85" s="327"/>
      <c r="I85" s="328"/>
      <c r="J85" s="327"/>
      <c r="K85" s="328"/>
      <c r="L85" s="327"/>
      <c r="M85" s="320"/>
      <c r="N85" s="307"/>
    </row>
    <row r="86" spans="1:14" ht="13.5" customHeight="1" x14ac:dyDescent="0.15">
      <c r="A86" s="329">
        <f t="shared" ref="A86" si="28">A84+1</f>
        <v>33</v>
      </c>
      <c r="B86" s="320" t="str">
        <f>IF(VLOOKUP($A86,記①男,2,FALSE)="","",VLOOKUP($A86,記①男,2,FALSE))</f>
        <v/>
      </c>
      <c r="C86" s="320"/>
      <c r="D86" s="20" t="str">
        <f>IF($B86="","",IF(VLOOKUP($B86,名簿,3,FALSE)="","",VLOOKUP($B86,名簿,3,FALSE)))</f>
        <v/>
      </c>
      <c r="E86" s="320" t="str">
        <f>IF($B86="","",IF(VLOOKUP($B86,名簿,4,FALSE)="","",VLOOKUP($B86,名簿,4,FALSE)))</f>
        <v/>
      </c>
      <c r="F86" s="320" t="str">
        <f>IF($B86="","",IF(VLOOKUP($B86,名簿,5,FALSE)="","",VLOOKUP($B86,名簿,5,FALSE)))</f>
        <v/>
      </c>
      <c r="G86" s="328" t="str">
        <f>IF(VLOOKUP($A86,記①男,5,FALSE)="","",VLOOKUP($A86,記①男,5,FALSE))</f>
        <v/>
      </c>
      <c r="H86" s="327" t="str">
        <f>IF(VLOOKUP($A86,記①男,6,FALSE)="","",VLOOKUP($A86,記①男,6,FALSE))</f>
        <v/>
      </c>
      <c r="I86" s="328" t="str">
        <f>IF(VLOOKUP($A86,記①男,7,FALSE)="","",VLOOKUP($A86,記①男,7,FALSE))</f>
        <v/>
      </c>
      <c r="J86" s="327" t="str">
        <f>IF(VLOOKUP($A86,記①男,8,FALSE)="","",VLOOKUP($A86,記①男,8,FALSE))</f>
        <v/>
      </c>
      <c r="K86" s="328" t="str">
        <f>IF(VLOOKUP($A86,記①男,9,FALSE)="","",VLOOKUP($A86,記①男,9,FALSE))</f>
        <v/>
      </c>
      <c r="L86" s="327" t="str">
        <f>IF(VLOOKUP($A86,記①男,10,FALSE)="","",VLOOKUP($A86,記①男,10,FALSE))</f>
        <v/>
      </c>
      <c r="M86" s="320" t="str">
        <f>IF($B86="","",IF(VLOOKUP($B86,名簿,7,FALSE)="","",VLOOKUP($B86,名簿,7,FALSE)))</f>
        <v/>
      </c>
      <c r="N86" s="307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20"/>
      <c r="D87" s="19" t="str">
        <f>IF($B86="","",VLOOKUP($B86,名簿,2,FALSE))</f>
        <v/>
      </c>
      <c r="E87" s="320"/>
      <c r="F87" s="320"/>
      <c r="G87" s="328"/>
      <c r="H87" s="327"/>
      <c r="I87" s="328"/>
      <c r="J87" s="327"/>
      <c r="K87" s="328"/>
      <c r="L87" s="327"/>
      <c r="M87" s="320"/>
      <c r="N87" s="307"/>
    </row>
    <row r="88" spans="1:14" ht="13.5" customHeight="1" x14ac:dyDescent="0.15">
      <c r="A88" s="329">
        <f t="shared" ref="A88" si="29">A86+1</f>
        <v>34</v>
      </c>
      <c r="B88" s="320" t="str">
        <f>IF(VLOOKUP($A88,記①男,2,FALSE)="","",VLOOKUP($A88,記①男,2,FALSE))</f>
        <v/>
      </c>
      <c r="C88" s="320"/>
      <c r="D88" s="20" t="str">
        <f>IF($B88="","",IF(VLOOKUP($B88,名簿,3,FALSE)="","",VLOOKUP($B88,名簿,3,FALSE)))</f>
        <v/>
      </c>
      <c r="E88" s="320" t="str">
        <f>IF($B88="","",IF(VLOOKUP($B88,名簿,4,FALSE)="","",VLOOKUP($B88,名簿,4,FALSE)))</f>
        <v/>
      </c>
      <c r="F88" s="320" t="str">
        <f>IF($B88="","",IF(VLOOKUP($B88,名簿,5,FALSE)="","",VLOOKUP($B88,名簿,5,FALSE)))</f>
        <v/>
      </c>
      <c r="G88" s="328" t="str">
        <f>IF(VLOOKUP($A88,記①男,5,FALSE)="","",VLOOKUP($A88,記①男,5,FALSE))</f>
        <v/>
      </c>
      <c r="H88" s="327" t="str">
        <f>IF(VLOOKUP($A88,記①男,6,FALSE)="","",VLOOKUP($A88,記①男,6,FALSE))</f>
        <v/>
      </c>
      <c r="I88" s="328" t="str">
        <f>IF(VLOOKUP($A88,記①男,7,FALSE)="","",VLOOKUP($A88,記①男,7,FALSE))</f>
        <v/>
      </c>
      <c r="J88" s="327" t="str">
        <f>IF(VLOOKUP($A88,記①男,8,FALSE)="","",VLOOKUP($A88,記①男,8,FALSE))</f>
        <v/>
      </c>
      <c r="K88" s="328" t="str">
        <f>IF(VLOOKUP($A88,記①男,9,FALSE)="","",VLOOKUP($A88,記①男,9,FALSE))</f>
        <v/>
      </c>
      <c r="L88" s="327" t="str">
        <f>IF(VLOOKUP($A88,記①男,10,FALSE)="","",VLOOKUP($A88,記①男,10,FALSE))</f>
        <v/>
      </c>
      <c r="M88" s="320" t="str">
        <f>IF($B88="","",IF(VLOOKUP($B88,名簿,7,FALSE)="","",VLOOKUP($B88,名簿,7,FALSE)))</f>
        <v/>
      </c>
      <c r="N88" s="307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20"/>
      <c r="D89" s="19" t="str">
        <f>IF($B88="","",VLOOKUP($B88,名簿,2,FALSE))</f>
        <v/>
      </c>
      <c r="E89" s="320"/>
      <c r="F89" s="320"/>
      <c r="G89" s="328"/>
      <c r="H89" s="327"/>
      <c r="I89" s="328"/>
      <c r="J89" s="327"/>
      <c r="K89" s="328"/>
      <c r="L89" s="327"/>
      <c r="M89" s="320"/>
      <c r="N89" s="307"/>
    </row>
    <row r="90" spans="1:14" ht="13.5" customHeight="1" x14ac:dyDescent="0.15">
      <c r="A90" s="329">
        <f t="shared" ref="A90" si="30">A88+1</f>
        <v>35</v>
      </c>
      <c r="B90" s="320" t="str">
        <f>IF(VLOOKUP($A90,記①男,2,FALSE)="","",VLOOKUP($A90,記①男,2,FALSE))</f>
        <v/>
      </c>
      <c r="C90" s="320"/>
      <c r="D90" s="20" t="str">
        <f>IF($B90="","",IF(VLOOKUP($B90,名簿,3,FALSE)="","",VLOOKUP($B90,名簿,3,FALSE)))</f>
        <v/>
      </c>
      <c r="E90" s="320" t="str">
        <f>IF($B90="","",IF(VLOOKUP($B90,名簿,4,FALSE)="","",VLOOKUP($B90,名簿,4,FALSE)))</f>
        <v/>
      </c>
      <c r="F90" s="320" t="str">
        <f>IF($B90="","",IF(VLOOKUP($B90,名簿,5,FALSE)="","",VLOOKUP($B90,名簿,5,FALSE)))</f>
        <v/>
      </c>
      <c r="G90" s="328" t="str">
        <f>IF(VLOOKUP($A90,記①男,5,FALSE)="","",VLOOKUP($A90,記①男,5,FALSE))</f>
        <v/>
      </c>
      <c r="H90" s="327" t="str">
        <f>IF(VLOOKUP($A90,記①男,6,FALSE)="","",VLOOKUP($A90,記①男,6,FALSE))</f>
        <v/>
      </c>
      <c r="I90" s="328" t="str">
        <f>IF(VLOOKUP($A90,記①男,7,FALSE)="","",VLOOKUP($A90,記①男,7,FALSE))</f>
        <v/>
      </c>
      <c r="J90" s="327" t="str">
        <f>IF(VLOOKUP($A90,記①男,8,FALSE)="","",VLOOKUP($A90,記①男,8,FALSE))</f>
        <v/>
      </c>
      <c r="K90" s="328" t="str">
        <f>IF(VLOOKUP($A90,記①男,9,FALSE)="","",VLOOKUP($A90,記①男,9,FALSE))</f>
        <v/>
      </c>
      <c r="L90" s="327" t="str">
        <f>IF(VLOOKUP($A90,記①男,10,FALSE)="","",VLOOKUP($A90,記①男,10,FALSE))</f>
        <v/>
      </c>
      <c r="M90" s="320" t="str">
        <f>IF($B90="","",IF(VLOOKUP($B90,名簿,7,FALSE)="","",VLOOKUP($B90,名簿,7,FALSE)))</f>
        <v/>
      </c>
      <c r="N90" s="307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20"/>
      <c r="D91" s="19" t="str">
        <f>IF($B90="","",VLOOKUP($B90,名簿,2,FALSE))</f>
        <v/>
      </c>
      <c r="E91" s="320"/>
      <c r="F91" s="320"/>
      <c r="G91" s="328"/>
      <c r="H91" s="327"/>
      <c r="I91" s="328"/>
      <c r="J91" s="327"/>
      <c r="K91" s="328"/>
      <c r="L91" s="327"/>
      <c r="M91" s="320"/>
      <c r="N91" s="307"/>
    </row>
    <row r="92" spans="1:14" ht="13.5" customHeight="1" x14ac:dyDescent="0.15">
      <c r="A92" s="329">
        <f t="shared" ref="A92" si="31">A90+1</f>
        <v>36</v>
      </c>
      <c r="B92" s="320" t="str">
        <f>IF(VLOOKUP($A92,記①男,2,FALSE)="","",VLOOKUP($A92,記①男,2,FALSE))</f>
        <v/>
      </c>
      <c r="C92" s="320"/>
      <c r="D92" s="20" t="str">
        <f>IF($B92="","",IF(VLOOKUP($B92,名簿,3,FALSE)="","",VLOOKUP($B92,名簿,3,FALSE)))</f>
        <v/>
      </c>
      <c r="E92" s="320" t="str">
        <f>IF($B92="","",IF(VLOOKUP($B92,名簿,4,FALSE)="","",VLOOKUP($B92,名簿,4,FALSE)))</f>
        <v/>
      </c>
      <c r="F92" s="320" t="str">
        <f>IF($B92="","",IF(VLOOKUP($B92,名簿,5,FALSE)="","",VLOOKUP($B92,名簿,5,FALSE)))</f>
        <v/>
      </c>
      <c r="G92" s="328" t="str">
        <f>IF(VLOOKUP($A92,記①男,5,FALSE)="","",VLOOKUP($A92,記①男,5,FALSE))</f>
        <v/>
      </c>
      <c r="H92" s="327" t="str">
        <f>IF(VLOOKUP($A92,記①男,6,FALSE)="","",VLOOKUP($A92,記①男,6,FALSE))</f>
        <v/>
      </c>
      <c r="I92" s="328" t="str">
        <f>IF(VLOOKUP($A92,記①男,7,FALSE)="","",VLOOKUP($A92,記①男,7,FALSE))</f>
        <v/>
      </c>
      <c r="J92" s="327" t="str">
        <f>IF(VLOOKUP($A92,記①男,8,FALSE)="","",VLOOKUP($A92,記①男,8,FALSE))</f>
        <v/>
      </c>
      <c r="K92" s="328" t="str">
        <f>IF(VLOOKUP($A92,記①男,9,FALSE)="","",VLOOKUP($A92,記①男,9,FALSE))</f>
        <v/>
      </c>
      <c r="L92" s="327" t="str">
        <f>IF(VLOOKUP($A92,記①男,10,FALSE)="","",VLOOKUP($A92,記①男,10,FALSE))</f>
        <v/>
      </c>
      <c r="M92" s="320" t="str">
        <f>IF($B92="","",IF(VLOOKUP($B92,名簿,7,FALSE)="","",VLOOKUP($B92,名簿,7,FALSE)))</f>
        <v/>
      </c>
      <c r="N92" s="307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20"/>
      <c r="D93" s="19" t="str">
        <f>IF($B92="","",VLOOKUP($B92,名簿,2,FALSE))</f>
        <v/>
      </c>
      <c r="E93" s="320"/>
      <c r="F93" s="320"/>
      <c r="G93" s="328"/>
      <c r="H93" s="327"/>
      <c r="I93" s="328"/>
      <c r="J93" s="327"/>
      <c r="K93" s="328"/>
      <c r="L93" s="327"/>
      <c r="M93" s="320"/>
      <c r="N93" s="307"/>
    </row>
    <row r="94" spans="1:14" ht="13.5" customHeight="1" x14ac:dyDescent="0.15">
      <c r="A94" s="329">
        <f t="shared" ref="A94" si="32">A92+1</f>
        <v>37</v>
      </c>
      <c r="B94" s="320" t="str">
        <f>IF(VLOOKUP($A94,記①男,2,FALSE)="","",VLOOKUP($A94,記①男,2,FALSE))</f>
        <v/>
      </c>
      <c r="C94" s="320"/>
      <c r="D94" s="20" t="str">
        <f>IF($B94="","",IF(VLOOKUP($B94,名簿,3,FALSE)="","",VLOOKUP($B94,名簿,3,FALSE)))</f>
        <v/>
      </c>
      <c r="E94" s="320" t="str">
        <f>IF($B94="","",IF(VLOOKUP($B94,名簿,4,FALSE)="","",VLOOKUP($B94,名簿,4,FALSE)))</f>
        <v/>
      </c>
      <c r="F94" s="320" t="str">
        <f>IF($B94="","",IF(VLOOKUP($B94,名簿,5,FALSE)="","",VLOOKUP($B94,名簿,5,FALSE)))</f>
        <v/>
      </c>
      <c r="G94" s="328" t="str">
        <f>IF(VLOOKUP($A94,記①男,5,FALSE)="","",VLOOKUP($A94,記①男,5,FALSE))</f>
        <v/>
      </c>
      <c r="H94" s="327" t="str">
        <f>IF(VLOOKUP($A94,記①男,6,FALSE)="","",VLOOKUP($A94,記①男,6,FALSE))</f>
        <v/>
      </c>
      <c r="I94" s="328" t="str">
        <f>IF(VLOOKUP($A94,記①男,7,FALSE)="","",VLOOKUP($A94,記①男,7,FALSE))</f>
        <v/>
      </c>
      <c r="J94" s="327" t="str">
        <f>IF(VLOOKUP($A94,記①男,8,FALSE)="","",VLOOKUP($A94,記①男,8,FALSE))</f>
        <v/>
      </c>
      <c r="K94" s="328" t="str">
        <f>IF(VLOOKUP($A94,記①男,9,FALSE)="","",VLOOKUP($A94,記①男,9,FALSE))</f>
        <v/>
      </c>
      <c r="L94" s="327" t="str">
        <f>IF(VLOOKUP($A94,記①男,10,FALSE)="","",VLOOKUP($A94,記①男,10,FALSE))</f>
        <v/>
      </c>
      <c r="M94" s="320" t="str">
        <f>IF($B94="","",IF(VLOOKUP($B94,名簿,7,FALSE)="","",VLOOKUP($B94,名簿,7,FALSE)))</f>
        <v/>
      </c>
      <c r="N94" s="307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20"/>
      <c r="D95" s="19" t="str">
        <f>IF($B94="","",VLOOKUP($B94,名簿,2,FALSE))</f>
        <v/>
      </c>
      <c r="E95" s="320"/>
      <c r="F95" s="320"/>
      <c r="G95" s="328"/>
      <c r="H95" s="327"/>
      <c r="I95" s="328"/>
      <c r="J95" s="327"/>
      <c r="K95" s="328"/>
      <c r="L95" s="327"/>
      <c r="M95" s="320"/>
      <c r="N95" s="307"/>
    </row>
    <row r="96" spans="1:14" ht="13.5" customHeight="1" x14ac:dyDescent="0.15">
      <c r="A96" s="329">
        <f t="shared" ref="A96" si="33">A94+1</f>
        <v>38</v>
      </c>
      <c r="B96" s="320" t="str">
        <f>IF(VLOOKUP($A96,記①男,2,FALSE)="","",VLOOKUP($A96,記①男,2,FALSE))</f>
        <v/>
      </c>
      <c r="C96" s="320"/>
      <c r="D96" s="20" t="str">
        <f>IF($B96="","",IF(VLOOKUP($B96,名簿,3,FALSE)="","",VLOOKUP($B96,名簿,3,FALSE)))</f>
        <v/>
      </c>
      <c r="E96" s="320" t="str">
        <f>IF($B96="","",IF(VLOOKUP($B96,名簿,4,FALSE)="","",VLOOKUP($B96,名簿,4,FALSE)))</f>
        <v/>
      </c>
      <c r="F96" s="320" t="str">
        <f>IF($B96="","",IF(VLOOKUP($B96,名簿,5,FALSE)="","",VLOOKUP($B96,名簿,5,FALSE)))</f>
        <v/>
      </c>
      <c r="G96" s="328" t="str">
        <f>IF(VLOOKUP($A96,記①男,5,FALSE)="","",VLOOKUP($A96,記①男,5,FALSE))</f>
        <v/>
      </c>
      <c r="H96" s="327" t="str">
        <f>IF(VLOOKUP($A96,記①男,6,FALSE)="","",VLOOKUP($A96,記①男,6,FALSE))</f>
        <v/>
      </c>
      <c r="I96" s="328" t="str">
        <f>IF(VLOOKUP($A96,記①男,7,FALSE)="","",VLOOKUP($A96,記①男,7,FALSE))</f>
        <v/>
      </c>
      <c r="J96" s="327" t="str">
        <f>IF(VLOOKUP($A96,記①男,8,FALSE)="","",VLOOKUP($A96,記①男,8,FALSE))</f>
        <v/>
      </c>
      <c r="K96" s="328" t="str">
        <f>IF(VLOOKUP($A96,記①男,9,FALSE)="","",VLOOKUP($A96,記①男,9,FALSE))</f>
        <v/>
      </c>
      <c r="L96" s="327" t="str">
        <f>IF(VLOOKUP($A96,記①男,10,FALSE)="","",VLOOKUP($A96,記①男,10,FALSE))</f>
        <v/>
      </c>
      <c r="M96" s="320" t="str">
        <f>IF($B96="","",IF(VLOOKUP($B96,名簿,7,FALSE)="","",VLOOKUP($B96,名簿,7,FALSE)))</f>
        <v/>
      </c>
      <c r="N96" s="307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20"/>
      <c r="D97" s="19" t="str">
        <f>IF($B96="","",VLOOKUP($B96,名簿,2,FALSE))</f>
        <v/>
      </c>
      <c r="E97" s="320"/>
      <c r="F97" s="320"/>
      <c r="G97" s="328"/>
      <c r="H97" s="327"/>
      <c r="I97" s="328"/>
      <c r="J97" s="327"/>
      <c r="K97" s="328"/>
      <c r="L97" s="327"/>
      <c r="M97" s="320"/>
      <c r="N97" s="307"/>
    </row>
    <row r="98" spans="1:14" ht="13.5" customHeight="1" x14ac:dyDescent="0.15">
      <c r="A98" s="329">
        <f t="shared" ref="A98" si="34">A96+1</f>
        <v>39</v>
      </c>
      <c r="B98" s="320" t="str">
        <f>IF(VLOOKUP($A98,記①男,2,FALSE)="","",VLOOKUP($A98,記①男,2,FALSE))</f>
        <v/>
      </c>
      <c r="C98" s="320"/>
      <c r="D98" s="20" t="str">
        <f>IF($B98="","",IF(VLOOKUP($B98,名簿,3,FALSE)="","",VLOOKUP($B98,名簿,3,FALSE)))</f>
        <v/>
      </c>
      <c r="E98" s="320" t="str">
        <f>IF($B98="","",IF(VLOOKUP($B98,名簿,4,FALSE)="","",VLOOKUP($B98,名簿,4,FALSE)))</f>
        <v/>
      </c>
      <c r="F98" s="320" t="str">
        <f>IF($B98="","",IF(VLOOKUP($B98,名簿,5,FALSE)="","",VLOOKUP($B98,名簿,5,FALSE)))</f>
        <v/>
      </c>
      <c r="G98" s="328" t="str">
        <f>IF(VLOOKUP($A98,記①男,5,FALSE)="","",VLOOKUP($A98,記①男,5,FALSE))</f>
        <v/>
      </c>
      <c r="H98" s="327" t="str">
        <f>IF(VLOOKUP($A98,記①男,6,FALSE)="","",VLOOKUP($A98,記①男,6,FALSE))</f>
        <v/>
      </c>
      <c r="I98" s="328" t="str">
        <f>IF(VLOOKUP($A98,記①男,7,FALSE)="","",VLOOKUP($A98,記①男,7,FALSE))</f>
        <v/>
      </c>
      <c r="J98" s="327" t="str">
        <f>IF(VLOOKUP($A98,記①男,8,FALSE)="","",VLOOKUP($A98,記①男,8,FALSE))</f>
        <v/>
      </c>
      <c r="K98" s="328" t="str">
        <f>IF(VLOOKUP($A98,記①男,9,FALSE)="","",VLOOKUP($A98,記①男,9,FALSE))</f>
        <v/>
      </c>
      <c r="L98" s="327" t="str">
        <f>IF(VLOOKUP($A98,記①男,10,FALSE)="","",VLOOKUP($A98,記①男,10,FALSE))</f>
        <v/>
      </c>
      <c r="M98" s="320" t="str">
        <f>IF($B98="","",IF(VLOOKUP($B98,名簿,7,FALSE)="","",VLOOKUP($B98,名簿,7,FALSE)))</f>
        <v/>
      </c>
      <c r="N98" s="307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20"/>
      <c r="D99" s="19" t="str">
        <f>IF($B98="","",VLOOKUP($B98,名簿,2,FALSE))</f>
        <v/>
      </c>
      <c r="E99" s="320"/>
      <c r="F99" s="320"/>
      <c r="G99" s="328"/>
      <c r="H99" s="327"/>
      <c r="I99" s="328"/>
      <c r="J99" s="327"/>
      <c r="K99" s="328"/>
      <c r="L99" s="327"/>
      <c r="M99" s="320"/>
      <c r="N99" s="307"/>
    </row>
    <row r="100" spans="1:14" ht="13.5" customHeight="1" thickBot="1" x14ac:dyDescent="0.2">
      <c r="A100" s="329">
        <f t="shared" ref="A100" si="35">A98+1</f>
        <v>40</v>
      </c>
      <c r="B100" s="308" t="str">
        <f>IF(VLOOKUP($A100,記①男,2,FALSE)="","",VLOOKUP($A100,記①男,2,FALSE))</f>
        <v/>
      </c>
      <c r="C100" s="308"/>
      <c r="D100" s="20" t="str">
        <f>IF($B100="","",IF(VLOOKUP($B100,名簿,3,FALSE)="","",VLOOKUP($B100,名簿,3,FALSE)))</f>
        <v/>
      </c>
      <c r="E100" s="308" t="str">
        <f>IF($B100="","",IF(VLOOKUP($B100,名簿,4,FALSE)="","",VLOOKUP($B100,名簿,4,FALSE)))</f>
        <v/>
      </c>
      <c r="F100" s="308" t="str">
        <f>IF($B100="","",IF(VLOOKUP($B100,名簿,5,FALSE)="","",VLOOKUP($B100,名簿,5,FALSE)))</f>
        <v/>
      </c>
      <c r="G100" s="343" t="str">
        <f>IF(VLOOKUP($A100,記①男,5,FALSE)="","",VLOOKUP($A100,記①男,5,FALSE))</f>
        <v/>
      </c>
      <c r="H100" s="327" t="str">
        <f>IF(VLOOKUP($A100,記①男,6,FALSE)="","",VLOOKUP($A100,記①男,6,FALSE))</f>
        <v/>
      </c>
      <c r="I100" s="343" t="str">
        <f>IF(VLOOKUP($A100,記①男,7,FALSE)="","",VLOOKUP($A100,記①男,7,FALSE))</f>
        <v/>
      </c>
      <c r="J100" s="327" t="str">
        <f>IF(VLOOKUP($A100,記①男,8,FALSE)="","",VLOOKUP($A100,記①男,8,FALSE))</f>
        <v/>
      </c>
      <c r="K100" s="343" t="str">
        <f>IF(VLOOKUP($A100,記①男,9,FALSE)="","",VLOOKUP($A100,記①男,9,FALSE))</f>
        <v/>
      </c>
      <c r="L100" s="327" t="str">
        <f>IF(VLOOKUP($A100,記①男,10,FALSE)="","",VLOOKUP($A100,記①男,10,FALSE))</f>
        <v/>
      </c>
      <c r="M100" s="308" t="str">
        <f>IF($B100="","",IF(VLOOKUP($B100,名簿,7,FALSE)="","",VLOOKUP($B100,名簿,7,FALSE)))</f>
        <v/>
      </c>
      <c r="N100" s="310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09"/>
      <c r="D101" s="21" t="str">
        <f>IF($B100="","",VLOOKUP($B100,名簿,2,FALSE))</f>
        <v/>
      </c>
      <c r="E101" s="309"/>
      <c r="F101" s="309"/>
      <c r="G101" s="344"/>
      <c r="H101" s="342"/>
      <c r="I101" s="344"/>
      <c r="J101" s="342"/>
      <c r="K101" s="344"/>
      <c r="L101" s="342"/>
      <c r="M101" s="309"/>
      <c r="N101" s="311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IF(SUM(記①入力２!$F$4,記①入力２!$Q$4)=0,"",SUM(記①入力２!$F$4,記①入力２!$Q$4))</f>
        <v/>
      </c>
      <c r="I103" s="323" t="str">
        <f>IF(H103="","",H103*名簿!$L$7)</f>
        <v/>
      </c>
      <c r="J103" s="325" t="s">
        <v>14</v>
      </c>
      <c r="K103" s="321" t="str">
        <f>IF(SUM(記①入力２!$G$4,記①入力２!$R$4)=0,"",SUM(記①入力２!$G$4,記①入力２!$R$4))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記①入力２!$A$1</f>
        <v>第１回　厚木市陸上競技記録会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IF(VLOOKUP($A115,記①男,2,FALSE)="","",VLOOKUP($A115,記①男,2,FALSE))</f>
        <v/>
      </c>
      <c r="C115" s="330"/>
      <c r="D115" s="18" t="str">
        <f>IF($B115="","",IF(VLOOKUP($B115,名簿,3,FALSE)="","",VLOOKUP($B115,名簿,3,FALSE)))</f>
        <v/>
      </c>
      <c r="E115" s="330" t="str">
        <f>IF($B115="","",IF(VLOOKUP($B115,名簿,4,FALSE)="","",VLOOKUP($B115,名簿,4,FALSE)))</f>
        <v/>
      </c>
      <c r="F115" s="330" t="str">
        <f>IF($B115="","",IF(VLOOKUP($B115,名簿,5,FALSE)="","",VLOOKUP($B115,名簿,5,FALSE)))</f>
        <v/>
      </c>
      <c r="G115" s="346" t="str">
        <f>IF(VLOOKUP($A115,記①男,5,FALSE)="","",VLOOKUP($A115,記①男,5,FALSE))</f>
        <v/>
      </c>
      <c r="H115" s="345" t="str">
        <f>IF(VLOOKUP($A115,記①男,6,FALSE)="","",VLOOKUP($A115,記①男,6,FALSE))</f>
        <v/>
      </c>
      <c r="I115" s="346" t="str">
        <f>IF(VLOOKUP($A115,記①男,7,FALSE)="","",VLOOKUP($A115,記①男,7,FALSE))</f>
        <v/>
      </c>
      <c r="J115" s="345" t="str">
        <f>IF(VLOOKUP($A115,記①男,8,FALSE)="","",VLOOKUP($A115,記①男,8,FALSE))</f>
        <v/>
      </c>
      <c r="K115" s="346" t="str">
        <f>IF(VLOOKUP($A115,記①男,9,FALSE)="","",VLOOKUP($A115,記①男,9,FALSE))</f>
        <v/>
      </c>
      <c r="L115" s="345" t="str">
        <f>IF(VLOOKUP($A115,記①男,10,FALSE)="","",VLOOKUP($A115,記①男,10,FALSE))</f>
        <v/>
      </c>
      <c r="M115" s="330" t="str">
        <f>IF($B115="","",IF(VLOOKUP($B115,名簿,7,FALSE)="","",VLOOKUP($B115,名簿,7,FALSE)))</f>
        <v/>
      </c>
      <c r="N115" s="331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20"/>
      <c r="D116" s="19" t="str">
        <f>IF($B115="","",VLOOKUP($B115,名簿,2,FALSE))</f>
        <v/>
      </c>
      <c r="E116" s="320"/>
      <c r="F116" s="320"/>
      <c r="G116" s="328"/>
      <c r="H116" s="327"/>
      <c r="I116" s="328"/>
      <c r="J116" s="327"/>
      <c r="K116" s="328"/>
      <c r="L116" s="327"/>
      <c r="M116" s="320"/>
      <c r="N116" s="307"/>
    </row>
    <row r="117" spans="1:14" ht="13.5" customHeight="1" x14ac:dyDescent="0.15">
      <c r="A117" s="329">
        <f>A115+1</f>
        <v>42</v>
      </c>
      <c r="B117" s="320" t="str">
        <f>IF(VLOOKUP($A117,記①男,2,FALSE)="","",VLOOKUP($A117,記①男,2,FALSE))</f>
        <v/>
      </c>
      <c r="C117" s="320"/>
      <c r="D117" s="20" t="str">
        <f>IF($B117="","",IF(VLOOKUP($B117,名簿,3,FALSE)="","",VLOOKUP($B117,名簿,3,FALSE)))</f>
        <v/>
      </c>
      <c r="E117" s="320" t="str">
        <f>IF($B117="","",IF(VLOOKUP($B117,名簿,4,FALSE)="","",VLOOKUP($B117,名簿,4,FALSE)))</f>
        <v/>
      </c>
      <c r="F117" s="320" t="str">
        <f>IF($B117="","",IF(VLOOKUP($B117,名簿,5,FALSE)="","",VLOOKUP($B117,名簿,5,FALSE)))</f>
        <v/>
      </c>
      <c r="G117" s="328" t="str">
        <f>IF(VLOOKUP($A117,記①男,5,FALSE)="","",VLOOKUP($A117,記①男,5,FALSE))</f>
        <v/>
      </c>
      <c r="H117" s="327" t="str">
        <f>IF(VLOOKUP($A117,記①男,6,FALSE)="","",VLOOKUP($A117,記①男,6,FALSE))</f>
        <v/>
      </c>
      <c r="I117" s="328" t="str">
        <f>IF(VLOOKUP($A117,記①男,7,FALSE)="","",VLOOKUP($A117,記①男,7,FALSE))</f>
        <v/>
      </c>
      <c r="J117" s="327" t="str">
        <f>IF(VLOOKUP($A117,記①男,8,FALSE)="","",VLOOKUP($A117,記①男,8,FALSE))</f>
        <v/>
      </c>
      <c r="K117" s="328" t="str">
        <f>IF(VLOOKUP($A117,記①男,9,FALSE)="","",VLOOKUP($A117,記①男,9,FALSE))</f>
        <v/>
      </c>
      <c r="L117" s="327" t="str">
        <f>IF(VLOOKUP($A117,記①男,10,FALSE)="","",VLOOKUP($A117,記①男,10,FALSE))</f>
        <v/>
      </c>
      <c r="M117" s="320" t="str">
        <f>IF($B117="","",IF(VLOOKUP($B117,名簿,7,FALSE)="","",VLOOKUP($B117,名簿,7,FALSE)))</f>
        <v/>
      </c>
      <c r="N117" s="307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20"/>
      <c r="D118" s="19" t="str">
        <f>IF($B117="","",VLOOKUP($B117,名簿,2,FALSE))</f>
        <v/>
      </c>
      <c r="E118" s="320"/>
      <c r="F118" s="320"/>
      <c r="G118" s="328"/>
      <c r="H118" s="327"/>
      <c r="I118" s="328"/>
      <c r="J118" s="327"/>
      <c r="K118" s="328"/>
      <c r="L118" s="327"/>
      <c r="M118" s="320"/>
      <c r="N118" s="307"/>
    </row>
    <row r="119" spans="1:14" ht="13.5" customHeight="1" x14ac:dyDescent="0.15">
      <c r="A119" s="329">
        <f t="shared" ref="A119" si="36">A117+1</f>
        <v>43</v>
      </c>
      <c r="B119" s="320" t="str">
        <f>IF(VLOOKUP($A119,記①男,2,FALSE)="","",VLOOKUP($A119,記①男,2,FALSE))</f>
        <v/>
      </c>
      <c r="C119" s="320"/>
      <c r="D119" s="20" t="str">
        <f>IF($B119="","",IF(VLOOKUP($B119,名簿,3,FALSE)="","",VLOOKUP($B119,名簿,3,FALSE)))</f>
        <v/>
      </c>
      <c r="E119" s="320" t="str">
        <f>IF($B119="","",IF(VLOOKUP($B119,名簿,4,FALSE)="","",VLOOKUP($B119,名簿,4,FALSE)))</f>
        <v/>
      </c>
      <c r="F119" s="320" t="str">
        <f>IF($B119="","",IF(VLOOKUP($B119,名簿,5,FALSE)="","",VLOOKUP($B119,名簿,5,FALSE)))</f>
        <v/>
      </c>
      <c r="G119" s="328" t="str">
        <f>IF(VLOOKUP($A119,記①男,5,FALSE)="","",VLOOKUP($A119,記①男,5,FALSE))</f>
        <v/>
      </c>
      <c r="H119" s="327" t="str">
        <f>IF(VLOOKUP($A119,記①男,6,FALSE)="","",VLOOKUP($A119,記①男,6,FALSE))</f>
        <v/>
      </c>
      <c r="I119" s="328" t="str">
        <f>IF(VLOOKUP($A119,記①男,7,FALSE)="","",VLOOKUP($A119,記①男,7,FALSE))</f>
        <v/>
      </c>
      <c r="J119" s="327" t="str">
        <f>IF(VLOOKUP($A119,記①男,8,FALSE)="","",VLOOKUP($A119,記①男,8,FALSE))</f>
        <v/>
      </c>
      <c r="K119" s="328" t="str">
        <f>IF(VLOOKUP($A119,記①男,9,FALSE)="","",VLOOKUP($A119,記①男,9,FALSE))</f>
        <v/>
      </c>
      <c r="L119" s="327" t="str">
        <f>IF(VLOOKUP($A119,記①男,10,FALSE)="","",VLOOKUP($A119,記①男,10,FALSE))</f>
        <v/>
      </c>
      <c r="M119" s="320" t="str">
        <f>IF($B119="","",IF(VLOOKUP($B119,名簿,7,FALSE)="","",VLOOKUP($B119,名簿,7,FALSE)))</f>
        <v/>
      </c>
      <c r="N119" s="307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20"/>
      <c r="D120" s="19" t="str">
        <f>IF($B119="","",VLOOKUP($B119,名簿,2,FALSE))</f>
        <v/>
      </c>
      <c r="E120" s="320"/>
      <c r="F120" s="320"/>
      <c r="G120" s="328"/>
      <c r="H120" s="327"/>
      <c r="I120" s="328"/>
      <c r="J120" s="327"/>
      <c r="K120" s="328"/>
      <c r="L120" s="327"/>
      <c r="M120" s="320"/>
      <c r="N120" s="307"/>
    </row>
    <row r="121" spans="1:14" ht="13.5" customHeight="1" x14ac:dyDescent="0.15">
      <c r="A121" s="329">
        <f t="shared" ref="A121" si="37">A119+1</f>
        <v>44</v>
      </c>
      <c r="B121" s="320" t="str">
        <f>IF(VLOOKUP($A121,記①男,2,FALSE)="","",VLOOKUP($A121,記①男,2,FALSE))</f>
        <v/>
      </c>
      <c r="C121" s="320"/>
      <c r="D121" s="20" t="str">
        <f>IF($B121="","",IF(VLOOKUP($B121,名簿,3,FALSE)="","",VLOOKUP($B121,名簿,3,FALSE)))</f>
        <v/>
      </c>
      <c r="E121" s="320" t="str">
        <f>IF($B121="","",IF(VLOOKUP($B121,名簿,4,FALSE)="","",VLOOKUP($B121,名簿,4,FALSE)))</f>
        <v/>
      </c>
      <c r="F121" s="320" t="str">
        <f>IF($B121="","",IF(VLOOKUP($B121,名簿,5,FALSE)="","",VLOOKUP($B121,名簿,5,FALSE)))</f>
        <v/>
      </c>
      <c r="G121" s="328" t="str">
        <f>IF(VLOOKUP($A121,記①男,5,FALSE)="","",VLOOKUP($A121,記①男,5,FALSE))</f>
        <v/>
      </c>
      <c r="H121" s="327" t="str">
        <f>IF(VLOOKUP($A121,記①男,6,FALSE)="","",VLOOKUP($A121,記①男,6,FALSE))</f>
        <v/>
      </c>
      <c r="I121" s="328" t="str">
        <f>IF(VLOOKUP($A121,記①男,7,FALSE)="","",VLOOKUP($A121,記①男,7,FALSE))</f>
        <v/>
      </c>
      <c r="J121" s="327" t="str">
        <f>IF(VLOOKUP($A121,記①男,8,FALSE)="","",VLOOKUP($A121,記①男,8,FALSE))</f>
        <v/>
      </c>
      <c r="K121" s="328" t="str">
        <f>IF(VLOOKUP($A121,記①男,9,FALSE)="","",VLOOKUP($A121,記①男,9,FALSE))</f>
        <v/>
      </c>
      <c r="L121" s="327" t="str">
        <f>IF(VLOOKUP($A121,記①男,10,FALSE)="","",VLOOKUP($A121,記①男,10,FALSE))</f>
        <v/>
      </c>
      <c r="M121" s="320" t="str">
        <f>IF($B121="","",IF(VLOOKUP($B121,名簿,7,FALSE)="","",VLOOKUP($B121,名簿,7,FALSE)))</f>
        <v/>
      </c>
      <c r="N121" s="307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20"/>
      <c r="D122" s="19" t="str">
        <f>IF($B121="","",VLOOKUP($B121,名簿,2,FALSE))</f>
        <v/>
      </c>
      <c r="E122" s="320"/>
      <c r="F122" s="320"/>
      <c r="G122" s="328"/>
      <c r="H122" s="327"/>
      <c r="I122" s="328"/>
      <c r="J122" s="327"/>
      <c r="K122" s="328"/>
      <c r="L122" s="327"/>
      <c r="M122" s="320"/>
      <c r="N122" s="307"/>
    </row>
    <row r="123" spans="1:14" ht="13.5" customHeight="1" x14ac:dyDescent="0.15">
      <c r="A123" s="329">
        <f t="shared" ref="A123" si="38">A121+1</f>
        <v>45</v>
      </c>
      <c r="B123" s="320" t="str">
        <f>IF(VLOOKUP($A123,記①男,2,FALSE)="","",VLOOKUP($A123,記①男,2,FALSE))</f>
        <v/>
      </c>
      <c r="C123" s="320"/>
      <c r="D123" s="20" t="str">
        <f>IF($B123="","",IF(VLOOKUP($B123,名簿,3,FALSE)="","",VLOOKUP($B123,名簿,3,FALSE)))</f>
        <v/>
      </c>
      <c r="E123" s="320" t="str">
        <f>IF($B123="","",IF(VLOOKUP($B123,名簿,4,FALSE)="","",VLOOKUP($B123,名簿,4,FALSE)))</f>
        <v/>
      </c>
      <c r="F123" s="320" t="str">
        <f>IF($B123="","",IF(VLOOKUP($B123,名簿,5,FALSE)="","",VLOOKUP($B123,名簿,5,FALSE)))</f>
        <v/>
      </c>
      <c r="G123" s="328" t="str">
        <f>IF(VLOOKUP($A123,記①男,5,FALSE)="","",VLOOKUP($A123,記①男,5,FALSE))</f>
        <v/>
      </c>
      <c r="H123" s="327" t="str">
        <f>IF(VLOOKUP($A123,記①男,6,FALSE)="","",VLOOKUP($A123,記①男,6,FALSE))</f>
        <v/>
      </c>
      <c r="I123" s="328" t="str">
        <f>IF(VLOOKUP($A123,記①男,7,FALSE)="","",VLOOKUP($A123,記①男,7,FALSE))</f>
        <v/>
      </c>
      <c r="J123" s="327" t="str">
        <f>IF(VLOOKUP($A123,記①男,8,FALSE)="","",VLOOKUP($A123,記①男,8,FALSE))</f>
        <v/>
      </c>
      <c r="K123" s="328" t="str">
        <f>IF(VLOOKUP($A123,記①男,9,FALSE)="","",VLOOKUP($A123,記①男,9,FALSE))</f>
        <v/>
      </c>
      <c r="L123" s="327" t="str">
        <f>IF(VLOOKUP($A123,記①男,10,FALSE)="","",VLOOKUP($A123,記①男,10,FALSE))</f>
        <v/>
      </c>
      <c r="M123" s="320" t="str">
        <f>IF($B123="","",IF(VLOOKUP($B123,名簿,7,FALSE)="","",VLOOKUP($B123,名簿,7,FALSE)))</f>
        <v/>
      </c>
      <c r="N123" s="307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20"/>
      <c r="D124" s="19" t="str">
        <f>IF($B123="","",VLOOKUP($B123,名簿,2,FALSE))</f>
        <v/>
      </c>
      <c r="E124" s="320"/>
      <c r="F124" s="320"/>
      <c r="G124" s="328"/>
      <c r="H124" s="327"/>
      <c r="I124" s="328"/>
      <c r="J124" s="327"/>
      <c r="K124" s="328"/>
      <c r="L124" s="327"/>
      <c r="M124" s="320"/>
      <c r="N124" s="307"/>
    </row>
    <row r="125" spans="1:14" ht="13.5" customHeight="1" x14ac:dyDescent="0.15">
      <c r="A125" s="329">
        <f t="shared" ref="A125" si="39">A123+1</f>
        <v>46</v>
      </c>
      <c r="B125" s="320" t="str">
        <f>IF(VLOOKUP($A125,記①男,2,FALSE)="","",VLOOKUP($A125,記①男,2,FALSE))</f>
        <v/>
      </c>
      <c r="C125" s="320"/>
      <c r="D125" s="20" t="str">
        <f>IF($B125="","",IF(VLOOKUP($B125,名簿,3,FALSE)="","",VLOOKUP($B125,名簿,3,FALSE)))</f>
        <v/>
      </c>
      <c r="E125" s="320" t="str">
        <f>IF($B125="","",IF(VLOOKUP($B125,名簿,4,FALSE)="","",VLOOKUP($B125,名簿,4,FALSE)))</f>
        <v/>
      </c>
      <c r="F125" s="320" t="str">
        <f>IF($B125="","",IF(VLOOKUP($B125,名簿,5,FALSE)="","",VLOOKUP($B125,名簿,5,FALSE)))</f>
        <v/>
      </c>
      <c r="G125" s="328" t="str">
        <f>IF(VLOOKUP($A125,記①男,5,FALSE)="","",VLOOKUP($A125,記①男,5,FALSE))</f>
        <v/>
      </c>
      <c r="H125" s="327" t="str">
        <f>IF(VLOOKUP($A125,記①男,6,FALSE)="","",VLOOKUP($A125,記①男,6,FALSE))</f>
        <v/>
      </c>
      <c r="I125" s="328" t="str">
        <f>IF(VLOOKUP($A125,記①男,7,FALSE)="","",VLOOKUP($A125,記①男,7,FALSE))</f>
        <v/>
      </c>
      <c r="J125" s="327" t="str">
        <f>IF(VLOOKUP($A125,記①男,8,FALSE)="","",VLOOKUP($A125,記①男,8,FALSE))</f>
        <v/>
      </c>
      <c r="K125" s="328" t="str">
        <f>IF(VLOOKUP($A125,記①男,9,FALSE)="","",VLOOKUP($A125,記①男,9,FALSE))</f>
        <v/>
      </c>
      <c r="L125" s="327" t="str">
        <f>IF(VLOOKUP($A125,記①男,10,FALSE)="","",VLOOKUP($A125,記①男,10,FALSE))</f>
        <v/>
      </c>
      <c r="M125" s="320" t="str">
        <f>IF($B125="","",IF(VLOOKUP($B125,名簿,7,FALSE)="","",VLOOKUP($B125,名簿,7,FALSE)))</f>
        <v/>
      </c>
      <c r="N125" s="307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20"/>
      <c r="D126" s="19" t="str">
        <f>IF($B125="","",VLOOKUP($B125,名簿,2,FALSE))</f>
        <v/>
      </c>
      <c r="E126" s="320"/>
      <c r="F126" s="320"/>
      <c r="G126" s="328"/>
      <c r="H126" s="327"/>
      <c r="I126" s="328"/>
      <c r="J126" s="327"/>
      <c r="K126" s="328"/>
      <c r="L126" s="327"/>
      <c r="M126" s="320"/>
      <c r="N126" s="307"/>
    </row>
    <row r="127" spans="1:14" ht="13.5" customHeight="1" x14ac:dyDescent="0.15">
      <c r="A127" s="329">
        <f t="shared" ref="A127" si="40">A125+1</f>
        <v>47</v>
      </c>
      <c r="B127" s="320" t="str">
        <f>IF(VLOOKUP($A127,記①男,2,FALSE)="","",VLOOKUP($A127,記①男,2,FALSE))</f>
        <v/>
      </c>
      <c r="C127" s="320"/>
      <c r="D127" s="20" t="str">
        <f>IF($B127="","",IF(VLOOKUP($B127,名簿,3,FALSE)="","",VLOOKUP($B127,名簿,3,FALSE)))</f>
        <v/>
      </c>
      <c r="E127" s="320" t="str">
        <f>IF($B127="","",IF(VLOOKUP($B127,名簿,4,FALSE)="","",VLOOKUP($B127,名簿,4,FALSE)))</f>
        <v/>
      </c>
      <c r="F127" s="320" t="str">
        <f>IF($B127="","",IF(VLOOKUP($B127,名簿,5,FALSE)="","",VLOOKUP($B127,名簿,5,FALSE)))</f>
        <v/>
      </c>
      <c r="G127" s="328" t="str">
        <f>IF(VLOOKUP($A127,記①男,5,FALSE)="","",VLOOKUP($A127,記①男,5,FALSE))</f>
        <v/>
      </c>
      <c r="H127" s="327" t="str">
        <f>IF(VLOOKUP($A127,記①男,6,FALSE)="","",VLOOKUP($A127,記①男,6,FALSE))</f>
        <v/>
      </c>
      <c r="I127" s="328" t="str">
        <f>IF(VLOOKUP($A127,記①男,7,FALSE)="","",VLOOKUP($A127,記①男,7,FALSE))</f>
        <v/>
      </c>
      <c r="J127" s="327" t="str">
        <f>IF(VLOOKUP($A127,記①男,8,FALSE)="","",VLOOKUP($A127,記①男,8,FALSE))</f>
        <v/>
      </c>
      <c r="K127" s="328" t="str">
        <f>IF(VLOOKUP($A127,記①男,9,FALSE)="","",VLOOKUP($A127,記①男,9,FALSE))</f>
        <v/>
      </c>
      <c r="L127" s="327" t="str">
        <f>IF(VLOOKUP($A127,記①男,10,FALSE)="","",VLOOKUP($A127,記①男,10,FALSE))</f>
        <v/>
      </c>
      <c r="M127" s="320" t="str">
        <f>IF($B127="","",IF(VLOOKUP($B127,名簿,7,FALSE)="","",VLOOKUP($B127,名簿,7,FALSE)))</f>
        <v/>
      </c>
      <c r="N127" s="307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20"/>
      <c r="D128" s="19" t="str">
        <f>IF($B127="","",VLOOKUP($B127,名簿,2,FALSE))</f>
        <v/>
      </c>
      <c r="E128" s="320"/>
      <c r="F128" s="320"/>
      <c r="G128" s="328"/>
      <c r="H128" s="327"/>
      <c r="I128" s="328"/>
      <c r="J128" s="327"/>
      <c r="K128" s="328"/>
      <c r="L128" s="327"/>
      <c r="M128" s="320"/>
      <c r="N128" s="307"/>
    </row>
    <row r="129" spans="1:14" ht="13.5" customHeight="1" x14ac:dyDescent="0.15">
      <c r="A129" s="329">
        <f t="shared" ref="A129" si="41">A127+1</f>
        <v>48</v>
      </c>
      <c r="B129" s="320" t="str">
        <f>IF(VLOOKUP($A129,記①男,2,FALSE)="","",VLOOKUP($A129,記①男,2,FALSE))</f>
        <v/>
      </c>
      <c r="C129" s="320"/>
      <c r="D129" s="20" t="str">
        <f>IF($B129="","",IF(VLOOKUP($B129,名簿,3,FALSE)="","",VLOOKUP($B129,名簿,3,FALSE)))</f>
        <v/>
      </c>
      <c r="E129" s="320" t="str">
        <f>IF($B129="","",IF(VLOOKUP($B129,名簿,4,FALSE)="","",VLOOKUP($B129,名簿,4,FALSE)))</f>
        <v/>
      </c>
      <c r="F129" s="320" t="str">
        <f>IF($B129="","",IF(VLOOKUP($B129,名簿,5,FALSE)="","",VLOOKUP($B129,名簿,5,FALSE)))</f>
        <v/>
      </c>
      <c r="G129" s="328" t="str">
        <f>IF(VLOOKUP($A129,記①男,5,FALSE)="","",VLOOKUP($A129,記①男,5,FALSE))</f>
        <v/>
      </c>
      <c r="H129" s="327" t="str">
        <f>IF(VLOOKUP($A129,記①男,6,FALSE)="","",VLOOKUP($A129,記①男,6,FALSE))</f>
        <v/>
      </c>
      <c r="I129" s="328" t="str">
        <f>IF(VLOOKUP($A129,記①男,7,FALSE)="","",VLOOKUP($A129,記①男,7,FALSE))</f>
        <v/>
      </c>
      <c r="J129" s="327" t="str">
        <f>IF(VLOOKUP($A129,記①男,8,FALSE)="","",VLOOKUP($A129,記①男,8,FALSE))</f>
        <v/>
      </c>
      <c r="K129" s="328" t="str">
        <f>IF(VLOOKUP($A129,記①男,9,FALSE)="","",VLOOKUP($A129,記①男,9,FALSE))</f>
        <v/>
      </c>
      <c r="L129" s="327" t="str">
        <f>IF(VLOOKUP($A129,記①男,10,FALSE)="","",VLOOKUP($A129,記①男,10,FALSE))</f>
        <v/>
      </c>
      <c r="M129" s="320" t="str">
        <f>IF($B129="","",IF(VLOOKUP($B129,名簿,7,FALSE)="","",VLOOKUP($B129,名簿,7,FALSE)))</f>
        <v/>
      </c>
      <c r="N129" s="307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20"/>
      <c r="D130" s="19" t="str">
        <f>IF($B129="","",VLOOKUP($B129,名簿,2,FALSE))</f>
        <v/>
      </c>
      <c r="E130" s="320"/>
      <c r="F130" s="320"/>
      <c r="G130" s="328"/>
      <c r="H130" s="327"/>
      <c r="I130" s="328"/>
      <c r="J130" s="327"/>
      <c r="K130" s="328"/>
      <c r="L130" s="327"/>
      <c r="M130" s="320"/>
      <c r="N130" s="307"/>
    </row>
    <row r="131" spans="1:14" ht="13.5" customHeight="1" x14ac:dyDescent="0.15">
      <c r="A131" s="329">
        <f t="shared" ref="A131" si="42">A129+1</f>
        <v>49</v>
      </c>
      <c r="B131" s="320" t="str">
        <f>IF(VLOOKUP($A131,記①男,2,FALSE)="","",VLOOKUP($A131,記①男,2,FALSE))</f>
        <v/>
      </c>
      <c r="C131" s="320"/>
      <c r="D131" s="20" t="str">
        <f>IF($B131="","",IF(VLOOKUP($B131,名簿,3,FALSE)="","",VLOOKUP($B131,名簿,3,FALSE)))</f>
        <v/>
      </c>
      <c r="E131" s="320" t="str">
        <f>IF($B131="","",IF(VLOOKUP($B131,名簿,4,FALSE)="","",VLOOKUP($B131,名簿,4,FALSE)))</f>
        <v/>
      </c>
      <c r="F131" s="320" t="str">
        <f>IF($B131="","",IF(VLOOKUP($B131,名簿,5,FALSE)="","",VLOOKUP($B131,名簿,5,FALSE)))</f>
        <v/>
      </c>
      <c r="G131" s="328" t="str">
        <f>IF(VLOOKUP($A131,記①男,5,FALSE)="","",VLOOKUP($A131,記①男,5,FALSE))</f>
        <v/>
      </c>
      <c r="H131" s="327" t="str">
        <f>IF(VLOOKUP($A131,記①男,6,FALSE)="","",VLOOKUP($A131,記①男,6,FALSE))</f>
        <v/>
      </c>
      <c r="I131" s="328" t="str">
        <f>IF(VLOOKUP($A131,記①男,7,FALSE)="","",VLOOKUP($A131,記①男,7,FALSE))</f>
        <v/>
      </c>
      <c r="J131" s="327" t="str">
        <f>IF(VLOOKUP($A131,記①男,8,FALSE)="","",VLOOKUP($A131,記①男,8,FALSE))</f>
        <v/>
      </c>
      <c r="K131" s="328" t="str">
        <f>IF(VLOOKUP($A131,記①男,9,FALSE)="","",VLOOKUP($A131,記①男,9,FALSE))</f>
        <v/>
      </c>
      <c r="L131" s="327" t="str">
        <f>IF(VLOOKUP($A131,記①男,10,FALSE)="","",VLOOKUP($A131,記①男,10,FALSE))</f>
        <v/>
      </c>
      <c r="M131" s="320" t="str">
        <f>IF($B131="","",IF(VLOOKUP($B131,名簿,7,FALSE)="","",VLOOKUP($B131,名簿,7,FALSE)))</f>
        <v/>
      </c>
      <c r="N131" s="307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20"/>
      <c r="D132" s="19" t="str">
        <f>IF($B131="","",VLOOKUP($B131,名簿,2,FALSE))</f>
        <v/>
      </c>
      <c r="E132" s="320"/>
      <c r="F132" s="320"/>
      <c r="G132" s="328"/>
      <c r="H132" s="327"/>
      <c r="I132" s="328"/>
      <c r="J132" s="327"/>
      <c r="K132" s="328"/>
      <c r="L132" s="327"/>
      <c r="M132" s="320"/>
      <c r="N132" s="307"/>
    </row>
    <row r="133" spans="1:14" ht="13.5" customHeight="1" x14ac:dyDescent="0.15">
      <c r="A133" s="329">
        <f t="shared" ref="A133" si="43">A131+1</f>
        <v>50</v>
      </c>
      <c r="B133" s="320" t="str">
        <f>IF(VLOOKUP($A133,記①男,2,FALSE)="","",VLOOKUP($A133,記①男,2,FALSE))</f>
        <v/>
      </c>
      <c r="C133" s="320"/>
      <c r="D133" s="20" t="str">
        <f>IF($B133="","",IF(VLOOKUP($B133,名簿,3,FALSE)="","",VLOOKUP($B133,名簿,3,FALSE)))</f>
        <v/>
      </c>
      <c r="E133" s="320" t="str">
        <f>IF($B133="","",IF(VLOOKUP($B133,名簿,4,FALSE)="","",VLOOKUP($B133,名簿,4,FALSE)))</f>
        <v/>
      </c>
      <c r="F133" s="320" t="str">
        <f>IF($B133="","",IF(VLOOKUP($B133,名簿,5,FALSE)="","",VLOOKUP($B133,名簿,5,FALSE)))</f>
        <v/>
      </c>
      <c r="G133" s="328" t="str">
        <f>IF(VLOOKUP($A133,記①男,5,FALSE)="","",VLOOKUP($A133,記①男,5,FALSE))</f>
        <v/>
      </c>
      <c r="H133" s="327" t="str">
        <f>IF(VLOOKUP($A133,記①男,6,FALSE)="","",VLOOKUP($A133,記①男,6,FALSE))</f>
        <v/>
      </c>
      <c r="I133" s="328" t="str">
        <f>IF(VLOOKUP($A133,記①男,7,FALSE)="","",VLOOKUP($A133,記①男,7,FALSE))</f>
        <v/>
      </c>
      <c r="J133" s="327" t="str">
        <f>IF(VLOOKUP($A133,記①男,8,FALSE)="","",VLOOKUP($A133,記①男,8,FALSE))</f>
        <v/>
      </c>
      <c r="K133" s="328" t="str">
        <f>IF(VLOOKUP($A133,記①男,9,FALSE)="","",VLOOKUP($A133,記①男,9,FALSE))</f>
        <v/>
      </c>
      <c r="L133" s="327" t="str">
        <f>IF(VLOOKUP($A133,記①男,10,FALSE)="","",VLOOKUP($A133,記①男,10,FALSE))</f>
        <v/>
      </c>
      <c r="M133" s="320" t="str">
        <f>IF($B133="","",IF(VLOOKUP($B133,名簿,7,FALSE)="","",VLOOKUP($B133,名簿,7,FALSE)))</f>
        <v/>
      </c>
      <c r="N133" s="307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20"/>
      <c r="D134" s="19" t="str">
        <f>IF($B133="","",VLOOKUP($B133,名簿,2,FALSE))</f>
        <v/>
      </c>
      <c r="E134" s="320"/>
      <c r="F134" s="320"/>
      <c r="G134" s="328"/>
      <c r="H134" s="327"/>
      <c r="I134" s="328"/>
      <c r="J134" s="327"/>
      <c r="K134" s="328"/>
      <c r="L134" s="327"/>
      <c r="M134" s="320"/>
      <c r="N134" s="307"/>
    </row>
    <row r="135" spans="1:14" ht="13.5" customHeight="1" x14ac:dyDescent="0.15">
      <c r="A135" s="329">
        <f t="shared" ref="A135" si="44">A133+1</f>
        <v>51</v>
      </c>
      <c r="B135" s="320" t="str">
        <f>IF(VLOOKUP($A135,記①男,2,FALSE)="","",VLOOKUP($A135,記①男,2,FALSE))</f>
        <v/>
      </c>
      <c r="C135" s="320"/>
      <c r="D135" s="20" t="str">
        <f>IF($B135="","",IF(VLOOKUP($B135,名簿,3,FALSE)="","",VLOOKUP($B135,名簿,3,FALSE)))</f>
        <v/>
      </c>
      <c r="E135" s="320" t="str">
        <f>IF($B135="","",IF(VLOOKUP($B135,名簿,4,FALSE)="","",VLOOKUP($B135,名簿,4,FALSE)))</f>
        <v/>
      </c>
      <c r="F135" s="320" t="str">
        <f>IF($B135="","",IF(VLOOKUP($B135,名簿,5,FALSE)="","",VLOOKUP($B135,名簿,5,FALSE)))</f>
        <v/>
      </c>
      <c r="G135" s="328" t="str">
        <f>IF(VLOOKUP($A135,記①男,5,FALSE)="","",VLOOKUP($A135,記①男,5,FALSE))</f>
        <v/>
      </c>
      <c r="H135" s="327" t="str">
        <f>IF(VLOOKUP($A135,記①男,6,FALSE)="","",VLOOKUP($A135,記①男,6,FALSE))</f>
        <v/>
      </c>
      <c r="I135" s="328" t="str">
        <f>IF(VLOOKUP($A135,記①男,7,FALSE)="","",VLOOKUP($A135,記①男,7,FALSE))</f>
        <v/>
      </c>
      <c r="J135" s="327" t="str">
        <f>IF(VLOOKUP($A135,記①男,8,FALSE)="","",VLOOKUP($A135,記①男,8,FALSE))</f>
        <v/>
      </c>
      <c r="K135" s="328" t="str">
        <f>IF(VLOOKUP($A135,記①男,9,FALSE)="","",VLOOKUP($A135,記①男,9,FALSE))</f>
        <v/>
      </c>
      <c r="L135" s="327" t="str">
        <f>IF(VLOOKUP($A135,記①男,10,FALSE)="","",VLOOKUP($A135,記①男,10,FALSE))</f>
        <v/>
      </c>
      <c r="M135" s="320" t="str">
        <f>IF($B135="","",IF(VLOOKUP($B135,名簿,7,FALSE)="","",VLOOKUP($B135,名簿,7,FALSE)))</f>
        <v/>
      </c>
      <c r="N135" s="307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20"/>
      <c r="D136" s="19" t="str">
        <f>IF($B135="","",VLOOKUP($B135,名簿,2,FALSE))</f>
        <v/>
      </c>
      <c r="E136" s="320"/>
      <c r="F136" s="320"/>
      <c r="G136" s="328"/>
      <c r="H136" s="327"/>
      <c r="I136" s="328"/>
      <c r="J136" s="327"/>
      <c r="K136" s="328"/>
      <c r="L136" s="327"/>
      <c r="M136" s="320"/>
      <c r="N136" s="307"/>
    </row>
    <row r="137" spans="1:14" ht="13.5" customHeight="1" x14ac:dyDescent="0.15">
      <c r="A137" s="329">
        <f t="shared" ref="A137" si="45">A135+1</f>
        <v>52</v>
      </c>
      <c r="B137" s="320" t="str">
        <f>IF(VLOOKUP($A137,記①男,2,FALSE)="","",VLOOKUP($A137,記①男,2,FALSE))</f>
        <v/>
      </c>
      <c r="C137" s="320"/>
      <c r="D137" s="20" t="str">
        <f>IF($B137="","",IF(VLOOKUP($B137,名簿,3,FALSE)="","",VLOOKUP($B137,名簿,3,FALSE)))</f>
        <v/>
      </c>
      <c r="E137" s="320" t="str">
        <f>IF($B137="","",IF(VLOOKUP($B137,名簿,4,FALSE)="","",VLOOKUP($B137,名簿,4,FALSE)))</f>
        <v/>
      </c>
      <c r="F137" s="320" t="str">
        <f>IF($B137="","",IF(VLOOKUP($B137,名簿,5,FALSE)="","",VLOOKUP($B137,名簿,5,FALSE)))</f>
        <v/>
      </c>
      <c r="G137" s="328" t="str">
        <f>IF(VLOOKUP($A137,記①男,5,FALSE)="","",VLOOKUP($A137,記①男,5,FALSE))</f>
        <v/>
      </c>
      <c r="H137" s="327" t="str">
        <f>IF(VLOOKUP($A137,記①男,6,FALSE)="","",VLOOKUP($A137,記①男,6,FALSE))</f>
        <v/>
      </c>
      <c r="I137" s="328" t="str">
        <f>IF(VLOOKUP($A137,記①男,7,FALSE)="","",VLOOKUP($A137,記①男,7,FALSE))</f>
        <v/>
      </c>
      <c r="J137" s="327" t="str">
        <f>IF(VLOOKUP($A137,記①男,8,FALSE)="","",VLOOKUP($A137,記①男,8,FALSE))</f>
        <v/>
      </c>
      <c r="K137" s="328" t="str">
        <f>IF(VLOOKUP($A137,記①男,9,FALSE)="","",VLOOKUP($A137,記①男,9,FALSE))</f>
        <v/>
      </c>
      <c r="L137" s="327" t="str">
        <f>IF(VLOOKUP($A137,記①男,10,FALSE)="","",VLOOKUP($A137,記①男,10,FALSE))</f>
        <v/>
      </c>
      <c r="M137" s="320" t="str">
        <f>IF($B137="","",IF(VLOOKUP($B137,名簿,7,FALSE)="","",VLOOKUP($B137,名簿,7,FALSE)))</f>
        <v/>
      </c>
      <c r="N137" s="307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20"/>
      <c r="D138" s="19" t="str">
        <f>IF($B137="","",VLOOKUP($B137,名簿,2,FALSE))</f>
        <v/>
      </c>
      <c r="E138" s="320"/>
      <c r="F138" s="320"/>
      <c r="G138" s="328"/>
      <c r="H138" s="327"/>
      <c r="I138" s="328"/>
      <c r="J138" s="327"/>
      <c r="K138" s="328"/>
      <c r="L138" s="327"/>
      <c r="M138" s="320"/>
      <c r="N138" s="307"/>
    </row>
    <row r="139" spans="1:14" ht="13.5" customHeight="1" x14ac:dyDescent="0.15">
      <c r="A139" s="329">
        <f t="shared" ref="A139" si="46">A137+1</f>
        <v>53</v>
      </c>
      <c r="B139" s="320" t="str">
        <f>IF(VLOOKUP($A139,記①男,2,FALSE)="","",VLOOKUP($A139,記①男,2,FALSE))</f>
        <v/>
      </c>
      <c r="C139" s="320"/>
      <c r="D139" s="20" t="str">
        <f>IF($B139="","",IF(VLOOKUP($B139,名簿,3,FALSE)="","",VLOOKUP($B139,名簿,3,FALSE)))</f>
        <v/>
      </c>
      <c r="E139" s="320" t="str">
        <f>IF($B139="","",IF(VLOOKUP($B139,名簿,4,FALSE)="","",VLOOKUP($B139,名簿,4,FALSE)))</f>
        <v/>
      </c>
      <c r="F139" s="320" t="str">
        <f>IF($B139="","",IF(VLOOKUP($B139,名簿,5,FALSE)="","",VLOOKUP($B139,名簿,5,FALSE)))</f>
        <v/>
      </c>
      <c r="G139" s="328" t="str">
        <f>IF(VLOOKUP($A139,記①男,5,FALSE)="","",VLOOKUP($A139,記①男,5,FALSE))</f>
        <v/>
      </c>
      <c r="H139" s="327" t="str">
        <f>IF(VLOOKUP($A139,記①男,6,FALSE)="","",VLOOKUP($A139,記①男,6,FALSE))</f>
        <v/>
      </c>
      <c r="I139" s="328" t="str">
        <f>IF(VLOOKUP($A139,記①男,7,FALSE)="","",VLOOKUP($A139,記①男,7,FALSE))</f>
        <v/>
      </c>
      <c r="J139" s="327" t="str">
        <f>IF(VLOOKUP($A139,記①男,8,FALSE)="","",VLOOKUP($A139,記①男,8,FALSE))</f>
        <v/>
      </c>
      <c r="K139" s="328" t="str">
        <f>IF(VLOOKUP($A139,記①男,9,FALSE)="","",VLOOKUP($A139,記①男,9,FALSE))</f>
        <v/>
      </c>
      <c r="L139" s="327" t="str">
        <f>IF(VLOOKUP($A139,記①男,10,FALSE)="","",VLOOKUP($A139,記①男,10,FALSE))</f>
        <v/>
      </c>
      <c r="M139" s="320" t="str">
        <f>IF($B139="","",IF(VLOOKUP($B139,名簿,7,FALSE)="","",VLOOKUP($B139,名簿,7,FALSE)))</f>
        <v/>
      </c>
      <c r="N139" s="307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20"/>
      <c r="D140" s="19" t="str">
        <f>IF($B139="","",VLOOKUP($B139,名簿,2,FALSE))</f>
        <v/>
      </c>
      <c r="E140" s="320"/>
      <c r="F140" s="320"/>
      <c r="G140" s="328"/>
      <c r="H140" s="327"/>
      <c r="I140" s="328"/>
      <c r="J140" s="327"/>
      <c r="K140" s="328"/>
      <c r="L140" s="327"/>
      <c r="M140" s="320"/>
      <c r="N140" s="307"/>
    </row>
    <row r="141" spans="1:14" ht="13.5" customHeight="1" x14ac:dyDescent="0.15">
      <c r="A141" s="329">
        <f t="shared" ref="A141" si="47">A139+1</f>
        <v>54</v>
      </c>
      <c r="B141" s="320" t="str">
        <f>IF(VLOOKUP($A141,記①男,2,FALSE)="","",VLOOKUP($A141,記①男,2,FALSE))</f>
        <v/>
      </c>
      <c r="C141" s="320"/>
      <c r="D141" s="20" t="str">
        <f>IF($B141="","",IF(VLOOKUP($B141,名簿,3,FALSE)="","",VLOOKUP($B141,名簿,3,FALSE)))</f>
        <v/>
      </c>
      <c r="E141" s="320" t="str">
        <f>IF($B141="","",IF(VLOOKUP($B141,名簿,4,FALSE)="","",VLOOKUP($B141,名簿,4,FALSE)))</f>
        <v/>
      </c>
      <c r="F141" s="320" t="str">
        <f>IF($B141="","",IF(VLOOKUP($B141,名簿,5,FALSE)="","",VLOOKUP($B141,名簿,5,FALSE)))</f>
        <v/>
      </c>
      <c r="G141" s="328" t="str">
        <f>IF(VLOOKUP($A141,記①男,5,FALSE)="","",VLOOKUP($A141,記①男,5,FALSE))</f>
        <v/>
      </c>
      <c r="H141" s="327" t="str">
        <f>IF(VLOOKUP($A141,記①男,6,FALSE)="","",VLOOKUP($A141,記①男,6,FALSE))</f>
        <v/>
      </c>
      <c r="I141" s="328" t="str">
        <f>IF(VLOOKUP($A141,記①男,7,FALSE)="","",VLOOKUP($A141,記①男,7,FALSE))</f>
        <v/>
      </c>
      <c r="J141" s="327" t="str">
        <f>IF(VLOOKUP($A141,記①男,8,FALSE)="","",VLOOKUP($A141,記①男,8,FALSE))</f>
        <v/>
      </c>
      <c r="K141" s="328" t="str">
        <f>IF(VLOOKUP($A141,記①男,9,FALSE)="","",VLOOKUP($A141,記①男,9,FALSE))</f>
        <v/>
      </c>
      <c r="L141" s="327" t="str">
        <f>IF(VLOOKUP($A141,記①男,10,FALSE)="","",VLOOKUP($A141,記①男,10,FALSE))</f>
        <v/>
      </c>
      <c r="M141" s="320" t="str">
        <f>IF($B141="","",IF(VLOOKUP($B141,名簿,7,FALSE)="","",VLOOKUP($B141,名簿,7,FALSE)))</f>
        <v/>
      </c>
      <c r="N141" s="307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20"/>
      <c r="D142" s="19" t="str">
        <f>IF($B141="","",VLOOKUP($B141,名簿,2,FALSE))</f>
        <v/>
      </c>
      <c r="E142" s="320"/>
      <c r="F142" s="320"/>
      <c r="G142" s="328"/>
      <c r="H142" s="327"/>
      <c r="I142" s="328"/>
      <c r="J142" s="327"/>
      <c r="K142" s="328"/>
      <c r="L142" s="327"/>
      <c r="M142" s="320"/>
      <c r="N142" s="307"/>
    </row>
    <row r="143" spans="1:14" ht="13.5" customHeight="1" x14ac:dyDescent="0.15">
      <c r="A143" s="329">
        <f t="shared" ref="A143" si="48">A141+1</f>
        <v>55</v>
      </c>
      <c r="B143" s="320" t="str">
        <f>IF(VLOOKUP($A143,記①男,2,FALSE)="","",VLOOKUP($A143,記①男,2,FALSE))</f>
        <v/>
      </c>
      <c r="C143" s="320"/>
      <c r="D143" s="20" t="str">
        <f>IF($B143="","",IF(VLOOKUP($B143,名簿,3,FALSE)="","",VLOOKUP($B143,名簿,3,FALSE)))</f>
        <v/>
      </c>
      <c r="E143" s="320" t="str">
        <f>IF($B143="","",IF(VLOOKUP($B143,名簿,4,FALSE)="","",VLOOKUP($B143,名簿,4,FALSE)))</f>
        <v/>
      </c>
      <c r="F143" s="320" t="str">
        <f>IF($B143="","",IF(VLOOKUP($B143,名簿,5,FALSE)="","",VLOOKUP($B143,名簿,5,FALSE)))</f>
        <v/>
      </c>
      <c r="G143" s="328" t="str">
        <f>IF(VLOOKUP($A143,記①男,5,FALSE)="","",VLOOKUP($A143,記①男,5,FALSE))</f>
        <v/>
      </c>
      <c r="H143" s="327" t="str">
        <f>IF(VLOOKUP($A143,記①男,6,FALSE)="","",VLOOKUP($A143,記①男,6,FALSE))</f>
        <v/>
      </c>
      <c r="I143" s="328" t="str">
        <f>IF(VLOOKUP($A143,記①男,7,FALSE)="","",VLOOKUP($A143,記①男,7,FALSE))</f>
        <v/>
      </c>
      <c r="J143" s="327" t="str">
        <f>IF(VLOOKUP($A143,記①男,8,FALSE)="","",VLOOKUP($A143,記①男,8,FALSE))</f>
        <v/>
      </c>
      <c r="K143" s="328" t="str">
        <f>IF(VLOOKUP($A143,記①男,9,FALSE)="","",VLOOKUP($A143,記①男,9,FALSE))</f>
        <v/>
      </c>
      <c r="L143" s="327" t="str">
        <f>IF(VLOOKUP($A143,記①男,10,FALSE)="","",VLOOKUP($A143,記①男,10,FALSE))</f>
        <v/>
      </c>
      <c r="M143" s="320" t="str">
        <f>IF($B143="","",IF(VLOOKUP($B143,名簿,7,FALSE)="","",VLOOKUP($B143,名簿,7,FALSE)))</f>
        <v/>
      </c>
      <c r="N143" s="307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20"/>
      <c r="D144" s="19" t="str">
        <f>IF($B143="","",VLOOKUP($B143,名簿,2,FALSE))</f>
        <v/>
      </c>
      <c r="E144" s="320"/>
      <c r="F144" s="320"/>
      <c r="G144" s="328"/>
      <c r="H144" s="327"/>
      <c r="I144" s="328"/>
      <c r="J144" s="327"/>
      <c r="K144" s="328"/>
      <c r="L144" s="327"/>
      <c r="M144" s="320"/>
      <c r="N144" s="307"/>
    </row>
    <row r="145" spans="1:14" ht="13.5" customHeight="1" x14ac:dyDescent="0.15">
      <c r="A145" s="329">
        <f t="shared" ref="A145" si="49">A143+1</f>
        <v>56</v>
      </c>
      <c r="B145" s="320" t="str">
        <f>IF(VLOOKUP($A145,記①男,2,FALSE)="","",VLOOKUP($A145,記①男,2,FALSE))</f>
        <v/>
      </c>
      <c r="C145" s="320"/>
      <c r="D145" s="20" t="str">
        <f>IF($B145="","",IF(VLOOKUP($B145,名簿,3,FALSE)="","",VLOOKUP($B145,名簿,3,FALSE)))</f>
        <v/>
      </c>
      <c r="E145" s="320" t="str">
        <f>IF($B145="","",IF(VLOOKUP($B145,名簿,4,FALSE)="","",VLOOKUP($B145,名簿,4,FALSE)))</f>
        <v/>
      </c>
      <c r="F145" s="320" t="str">
        <f>IF($B145="","",IF(VLOOKUP($B145,名簿,5,FALSE)="","",VLOOKUP($B145,名簿,5,FALSE)))</f>
        <v/>
      </c>
      <c r="G145" s="328" t="str">
        <f>IF(VLOOKUP($A145,記①男,5,FALSE)="","",VLOOKUP($A145,記①男,5,FALSE))</f>
        <v/>
      </c>
      <c r="H145" s="327" t="str">
        <f>IF(VLOOKUP($A145,記①男,6,FALSE)="","",VLOOKUP($A145,記①男,6,FALSE))</f>
        <v/>
      </c>
      <c r="I145" s="328" t="str">
        <f>IF(VLOOKUP($A145,記①男,7,FALSE)="","",VLOOKUP($A145,記①男,7,FALSE))</f>
        <v/>
      </c>
      <c r="J145" s="327" t="str">
        <f>IF(VLOOKUP($A145,記①男,8,FALSE)="","",VLOOKUP($A145,記①男,8,FALSE))</f>
        <v/>
      </c>
      <c r="K145" s="328" t="str">
        <f>IF(VLOOKUP($A145,記①男,9,FALSE)="","",VLOOKUP($A145,記①男,9,FALSE))</f>
        <v/>
      </c>
      <c r="L145" s="327" t="str">
        <f>IF(VLOOKUP($A145,記①男,10,FALSE)="","",VLOOKUP($A145,記①男,10,FALSE))</f>
        <v/>
      </c>
      <c r="M145" s="320" t="str">
        <f>IF($B145="","",IF(VLOOKUP($B145,名簿,7,FALSE)="","",VLOOKUP($B145,名簿,7,FALSE)))</f>
        <v/>
      </c>
      <c r="N145" s="307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20"/>
      <c r="D146" s="19" t="str">
        <f>IF($B145="","",VLOOKUP($B145,名簿,2,FALSE))</f>
        <v/>
      </c>
      <c r="E146" s="320"/>
      <c r="F146" s="320"/>
      <c r="G146" s="328"/>
      <c r="H146" s="327"/>
      <c r="I146" s="328"/>
      <c r="J146" s="327"/>
      <c r="K146" s="328"/>
      <c r="L146" s="327"/>
      <c r="M146" s="320"/>
      <c r="N146" s="307"/>
    </row>
    <row r="147" spans="1:14" ht="13.5" customHeight="1" x14ac:dyDescent="0.15">
      <c r="A147" s="329">
        <f t="shared" ref="A147" si="50">A145+1</f>
        <v>57</v>
      </c>
      <c r="B147" s="320" t="str">
        <f>IF(VLOOKUP($A147,記①男,2,FALSE)="","",VLOOKUP($A147,記①男,2,FALSE))</f>
        <v/>
      </c>
      <c r="C147" s="320"/>
      <c r="D147" s="20" t="str">
        <f>IF($B147="","",IF(VLOOKUP($B147,名簿,3,FALSE)="","",VLOOKUP($B147,名簿,3,FALSE)))</f>
        <v/>
      </c>
      <c r="E147" s="320" t="str">
        <f>IF($B147="","",IF(VLOOKUP($B147,名簿,4,FALSE)="","",VLOOKUP($B147,名簿,4,FALSE)))</f>
        <v/>
      </c>
      <c r="F147" s="320" t="str">
        <f>IF($B147="","",IF(VLOOKUP($B147,名簿,5,FALSE)="","",VLOOKUP($B147,名簿,5,FALSE)))</f>
        <v/>
      </c>
      <c r="G147" s="328" t="str">
        <f>IF(VLOOKUP($A147,記①男,5,FALSE)="","",VLOOKUP($A147,記①男,5,FALSE))</f>
        <v/>
      </c>
      <c r="H147" s="327" t="str">
        <f>IF(VLOOKUP($A147,記①男,6,FALSE)="","",VLOOKUP($A147,記①男,6,FALSE))</f>
        <v/>
      </c>
      <c r="I147" s="328" t="str">
        <f>IF(VLOOKUP($A147,記①男,7,FALSE)="","",VLOOKUP($A147,記①男,7,FALSE))</f>
        <v/>
      </c>
      <c r="J147" s="327" t="str">
        <f>IF(VLOOKUP($A147,記①男,8,FALSE)="","",VLOOKUP($A147,記①男,8,FALSE))</f>
        <v/>
      </c>
      <c r="K147" s="328" t="str">
        <f>IF(VLOOKUP($A147,記①男,9,FALSE)="","",VLOOKUP($A147,記①男,9,FALSE))</f>
        <v/>
      </c>
      <c r="L147" s="327" t="str">
        <f>IF(VLOOKUP($A147,記①男,10,FALSE)="","",VLOOKUP($A147,記①男,10,FALSE))</f>
        <v/>
      </c>
      <c r="M147" s="320" t="str">
        <f>IF($B147="","",IF(VLOOKUP($B147,名簿,7,FALSE)="","",VLOOKUP($B147,名簿,7,FALSE)))</f>
        <v/>
      </c>
      <c r="N147" s="307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20"/>
      <c r="D148" s="19" t="str">
        <f>IF($B147="","",VLOOKUP($B147,名簿,2,FALSE))</f>
        <v/>
      </c>
      <c r="E148" s="320"/>
      <c r="F148" s="320"/>
      <c r="G148" s="328"/>
      <c r="H148" s="327"/>
      <c r="I148" s="328"/>
      <c r="J148" s="327"/>
      <c r="K148" s="328"/>
      <c r="L148" s="327"/>
      <c r="M148" s="320"/>
      <c r="N148" s="307"/>
    </row>
    <row r="149" spans="1:14" ht="13.5" customHeight="1" x14ac:dyDescent="0.15">
      <c r="A149" s="329">
        <f t="shared" ref="A149" si="51">A147+1</f>
        <v>58</v>
      </c>
      <c r="B149" s="320" t="str">
        <f>IF(VLOOKUP($A149,記①男,2,FALSE)="","",VLOOKUP($A149,記①男,2,FALSE))</f>
        <v/>
      </c>
      <c r="C149" s="320"/>
      <c r="D149" s="20" t="str">
        <f>IF($B149="","",IF(VLOOKUP($B149,名簿,3,FALSE)="","",VLOOKUP($B149,名簿,3,FALSE)))</f>
        <v/>
      </c>
      <c r="E149" s="320" t="str">
        <f>IF($B149="","",IF(VLOOKUP($B149,名簿,4,FALSE)="","",VLOOKUP($B149,名簿,4,FALSE)))</f>
        <v/>
      </c>
      <c r="F149" s="320" t="str">
        <f>IF($B149="","",IF(VLOOKUP($B149,名簿,5,FALSE)="","",VLOOKUP($B149,名簿,5,FALSE)))</f>
        <v/>
      </c>
      <c r="G149" s="328" t="str">
        <f>IF(VLOOKUP($A149,記①男,5,FALSE)="","",VLOOKUP($A149,記①男,5,FALSE))</f>
        <v/>
      </c>
      <c r="H149" s="327" t="str">
        <f>IF(VLOOKUP($A149,記①男,6,FALSE)="","",VLOOKUP($A149,記①男,6,FALSE))</f>
        <v/>
      </c>
      <c r="I149" s="328" t="str">
        <f>IF(VLOOKUP($A149,記①男,7,FALSE)="","",VLOOKUP($A149,記①男,7,FALSE))</f>
        <v/>
      </c>
      <c r="J149" s="327" t="str">
        <f>IF(VLOOKUP($A149,記①男,8,FALSE)="","",VLOOKUP($A149,記①男,8,FALSE))</f>
        <v/>
      </c>
      <c r="K149" s="328" t="str">
        <f>IF(VLOOKUP($A149,記①男,9,FALSE)="","",VLOOKUP($A149,記①男,9,FALSE))</f>
        <v/>
      </c>
      <c r="L149" s="327" t="str">
        <f>IF(VLOOKUP($A149,記①男,10,FALSE)="","",VLOOKUP($A149,記①男,10,FALSE))</f>
        <v/>
      </c>
      <c r="M149" s="320" t="str">
        <f>IF($B149="","",IF(VLOOKUP($B149,名簿,7,FALSE)="","",VLOOKUP($B149,名簿,7,FALSE)))</f>
        <v/>
      </c>
      <c r="N149" s="307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20"/>
      <c r="D150" s="19" t="str">
        <f>IF($B149="","",VLOOKUP($B149,名簿,2,FALSE))</f>
        <v/>
      </c>
      <c r="E150" s="320"/>
      <c r="F150" s="320"/>
      <c r="G150" s="328"/>
      <c r="H150" s="327"/>
      <c r="I150" s="328"/>
      <c r="J150" s="327"/>
      <c r="K150" s="328"/>
      <c r="L150" s="327"/>
      <c r="M150" s="320"/>
      <c r="N150" s="307"/>
    </row>
    <row r="151" spans="1:14" ht="13.5" customHeight="1" x14ac:dyDescent="0.15">
      <c r="A151" s="329">
        <f t="shared" ref="A151" si="52">A149+1</f>
        <v>59</v>
      </c>
      <c r="B151" s="320" t="str">
        <f>IF(VLOOKUP($A151,記①男,2,FALSE)="","",VLOOKUP($A151,記①男,2,FALSE))</f>
        <v/>
      </c>
      <c r="C151" s="320"/>
      <c r="D151" s="20" t="str">
        <f>IF($B151="","",IF(VLOOKUP($B151,名簿,3,FALSE)="","",VLOOKUP($B151,名簿,3,FALSE)))</f>
        <v/>
      </c>
      <c r="E151" s="320" t="str">
        <f>IF($B151="","",IF(VLOOKUP($B151,名簿,4,FALSE)="","",VLOOKUP($B151,名簿,4,FALSE)))</f>
        <v/>
      </c>
      <c r="F151" s="320" t="str">
        <f>IF($B151="","",IF(VLOOKUP($B151,名簿,5,FALSE)="","",VLOOKUP($B151,名簿,5,FALSE)))</f>
        <v/>
      </c>
      <c r="G151" s="328" t="str">
        <f>IF(VLOOKUP($A151,記①男,5,FALSE)="","",VLOOKUP($A151,記①男,5,FALSE))</f>
        <v/>
      </c>
      <c r="H151" s="327" t="str">
        <f>IF(VLOOKUP($A151,記①男,6,FALSE)="","",VLOOKUP($A151,記①男,6,FALSE))</f>
        <v/>
      </c>
      <c r="I151" s="328" t="str">
        <f>IF(VLOOKUP($A151,記①男,7,FALSE)="","",VLOOKUP($A151,記①男,7,FALSE))</f>
        <v/>
      </c>
      <c r="J151" s="327" t="str">
        <f>IF(VLOOKUP($A151,記①男,8,FALSE)="","",VLOOKUP($A151,記①男,8,FALSE))</f>
        <v/>
      </c>
      <c r="K151" s="328" t="str">
        <f>IF(VLOOKUP($A151,記①男,9,FALSE)="","",VLOOKUP($A151,記①男,9,FALSE))</f>
        <v/>
      </c>
      <c r="L151" s="327" t="str">
        <f>IF(VLOOKUP($A151,記①男,10,FALSE)="","",VLOOKUP($A151,記①男,10,FALSE))</f>
        <v/>
      </c>
      <c r="M151" s="320" t="str">
        <f>IF($B151="","",IF(VLOOKUP($B151,名簿,7,FALSE)="","",VLOOKUP($B151,名簿,7,FALSE)))</f>
        <v/>
      </c>
      <c r="N151" s="307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20"/>
      <c r="D152" s="19" t="str">
        <f>IF($B151="","",VLOOKUP($B151,名簿,2,FALSE))</f>
        <v/>
      </c>
      <c r="E152" s="320"/>
      <c r="F152" s="320"/>
      <c r="G152" s="328"/>
      <c r="H152" s="327"/>
      <c r="I152" s="328"/>
      <c r="J152" s="327"/>
      <c r="K152" s="328"/>
      <c r="L152" s="327"/>
      <c r="M152" s="320"/>
      <c r="N152" s="307"/>
    </row>
    <row r="153" spans="1:14" ht="13.5" customHeight="1" thickBot="1" x14ac:dyDescent="0.2">
      <c r="A153" s="329">
        <f t="shared" ref="A153" si="53">A151+1</f>
        <v>60</v>
      </c>
      <c r="B153" s="308" t="str">
        <f>IF(VLOOKUP($A153,記①男,2,FALSE)="","",VLOOKUP($A153,記①男,2,FALSE))</f>
        <v/>
      </c>
      <c r="C153" s="308"/>
      <c r="D153" s="20" t="str">
        <f>IF($B153="","",IF(VLOOKUP($B153,名簿,3,FALSE)="","",VLOOKUP($B153,名簿,3,FALSE)))</f>
        <v/>
      </c>
      <c r="E153" s="308" t="str">
        <f>IF($B153="","",IF(VLOOKUP($B153,名簿,4,FALSE)="","",VLOOKUP($B153,名簿,4,FALSE)))</f>
        <v/>
      </c>
      <c r="F153" s="308" t="str">
        <f>IF($B153="","",IF(VLOOKUP($B153,名簿,5,FALSE)="","",VLOOKUP($B153,名簿,5,FALSE)))</f>
        <v/>
      </c>
      <c r="G153" s="343" t="str">
        <f>IF(VLOOKUP($A153,記①男,5,FALSE)="","",VLOOKUP($A153,記①男,5,FALSE))</f>
        <v/>
      </c>
      <c r="H153" s="327" t="str">
        <f>IF(VLOOKUP($A153,記①男,6,FALSE)="","",VLOOKUP($A153,記①男,6,FALSE))</f>
        <v/>
      </c>
      <c r="I153" s="343" t="str">
        <f>IF(VLOOKUP($A153,記①男,7,FALSE)="","",VLOOKUP($A153,記①男,7,FALSE))</f>
        <v/>
      </c>
      <c r="J153" s="327" t="str">
        <f>IF(VLOOKUP($A153,記①男,8,FALSE)="","",VLOOKUP($A153,記①男,8,FALSE))</f>
        <v/>
      </c>
      <c r="K153" s="343" t="str">
        <f>IF(VLOOKUP($A153,記①男,9,FALSE)="","",VLOOKUP($A153,記①男,9,FALSE))</f>
        <v/>
      </c>
      <c r="L153" s="327" t="str">
        <f>IF(VLOOKUP($A153,記①男,10,FALSE)="","",VLOOKUP($A153,記①男,10,FALSE))</f>
        <v/>
      </c>
      <c r="M153" s="308" t="str">
        <f>IF($B153="","",IF(VLOOKUP($B153,名簿,7,FALSE)="","",VLOOKUP($B153,名簿,7,FALSE)))</f>
        <v/>
      </c>
      <c r="N153" s="310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09"/>
      <c r="D154" s="21" t="str">
        <f>IF($B153="","",VLOOKUP($B153,名簿,2,FALSE))</f>
        <v/>
      </c>
      <c r="E154" s="309"/>
      <c r="F154" s="309"/>
      <c r="G154" s="344"/>
      <c r="H154" s="342"/>
      <c r="I154" s="344"/>
      <c r="J154" s="342"/>
      <c r="K154" s="344"/>
      <c r="L154" s="342"/>
      <c r="M154" s="309"/>
      <c r="N154" s="311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IF(SUM(記①入力２!$F$4,記①入力２!$Q$4)=0,"",SUM(記①入力２!$F$4,記①入力２!$Q$4))</f>
        <v/>
      </c>
      <c r="I156" s="323" t="str">
        <f>IF(H156="","",H156*名簿!$L$7)</f>
        <v/>
      </c>
      <c r="J156" s="325" t="s">
        <v>14</v>
      </c>
      <c r="K156" s="321" t="str">
        <f>IF(SUM(記①入力２!$G$4,記①入力２!$R$4)=0,"",SUM(記①入力２!$G$4,記①入力２!$R$4))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記①入力２!$A$1</f>
        <v>第１回　厚木市陸上競技記録会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IF(VLOOKUP($A168,記①男,2,FALSE)="","",VLOOKUP($A168,記①男,2,FALSE))</f>
        <v/>
      </c>
      <c r="C168" s="330"/>
      <c r="D168" s="18" t="str">
        <f>IF($B168="","",IF(VLOOKUP($B168,名簿,3,FALSE)="","",VLOOKUP($B168,名簿,3,FALSE)))</f>
        <v/>
      </c>
      <c r="E168" s="330" t="str">
        <f>IF($B168="","",IF(VLOOKUP($B168,名簿,4,FALSE)="","",VLOOKUP($B168,名簿,4,FALSE)))</f>
        <v/>
      </c>
      <c r="F168" s="330" t="str">
        <f>IF($B168="","",IF(VLOOKUP($B168,名簿,5,FALSE)="","",VLOOKUP($B168,名簿,5,FALSE)))</f>
        <v/>
      </c>
      <c r="G168" s="346" t="str">
        <f>IF(VLOOKUP($A168,記①男,5,FALSE)="","",VLOOKUP($A168,記①男,5,FALSE))</f>
        <v/>
      </c>
      <c r="H168" s="345" t="str">
        <f>IF(VLOOKUP($A168,記①男,6,FALSE)="","",VLOOKUP($A168,記①男,6,FALSE))</f>
        <v/>
      </c>
      <c r="I168" s="346" t="str">
        <f>IF(VLOOKUP($A168,記①男,7,FALSE)="","",VLOOKUP($A168,記①男,7,FALSE))</f>
        <v/>
      </c>
      <c r="J168" s="345" t="str">
        <f>IF(VLOOKUP($A168,記①男,8,FALSE)="","",VLOOKUP($A168,記①男,8,FALSE))</f>
        <v/>
      </c>
      <c r="K168" s="346" t="str">
        <f>IF(VLOOKUP($A168,記①男,9,FALSE)="","",VLOOKUP($A168,記①男,9,FALSE))</f>
        <v/>
      </c>
      <c r="L168" s="345" t="str">
        <f>IF(VLOOKUP($A168,記①男,10,FALSE)="","",VLOOKUP($A168,記①男,10,FALSE))</f>
        <v/>
      </c>
      <c r="M168" s="330" t="str">
        <f>IF($B168="","",IF(VLOOKUP($B168,名簿,7,FALSE)="","",VLOOKUP($B168,名簿,7,FALSE)))</f>
        <v/>
      </c>
      <c r="N168" s="331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20"/>
      <c r="D169" s="19" t="str">
        <f>IF($B168="","",VLOOKUP($B168,名簿,2,FALSE))</f>
        <v/>
      </c>
      <c r="E169" s="320"/>
      <c r="F169" s="320"/>
      <c r="G169" s="328"/>
      <c r="H169" s="327"/>
      <c r="I169" s="328"/>
      <c r="J169" s="327"/>
      <c r="K169" s="328"/>
      <c r="L169" s="327"/>
      <c r="M169" s="320"/>
      <c r="N169" s="307"/>
    </row>
    <row r="170" spans="1:14" ht="13.5" customHeight="1" x14ac:dyDescent="0.15">
      <c r="A170" s="329">
        <f>A168+1</f>
        <v>62</v>
      </c>
      <c r="B170" s="320" t="str">
        <f>IF(VLOOKUP($A170,記①男,2,FALSE)="","",VLOOKUP($A170,記①男,2,FALSE))</f>
        <v/>
      </c>
      <c r="C170" s="320"/>
      <c r="D170" s="20" t="str">
        <f>IF($B170="","",IF(VLOOKUP($B170,名簿,3,FALSE)="","",VLOOKUP($B170,名簿,3,FALSE)))</f>
        <v/>
      </c>
      <c r="E170" s="320" t="str">
        <f>IF($B170="","",IF(VLOOKUP($B170,名簿,4,FALSE)="","",VLOOKUP($B170,名簿,4,FALSE)))</f>
        <v/>
      </c>
      <c r="F170" s="320" t="str">
        <f>IF($B170="","",IF(VLOOKUP($B170,名簿,5,FALSE)="","",VLOOKUP($B170,名簿,5,FALSE)))</f>
        <v/>
      </c>
      <c r="G170" s="328" t="str">
        <f>IF(VLOOKUP($A170,記①男,5,FALSE)="","",VLOOKUP($A170,記①男,5,FALSE))</f>
        <v/>
      </c>
      <c r="H170" s="327" t="str">
        <f>IF(VLOOKUP($A170,記①男,6,FALSE)="","",VLOOKUP($A170,記①男,6,FALSE))</f>
        <v/>
      </c>
      <c r="I170" s="328" t="str">
        <f>IF(VLOOKUP($A170,記①男,7,FALSE)="","",VLOOKUP($A170,記①男,7,FALSE))</f>
        <v/>
      </c>
      <c r="J170" s="327" t="str">
        <f>IF(VLOOKUP($A170,記①男,8,FALSE)="","",VLOOKUP($A170,記①男,8,FALSE))</f>
        <v/>
      </c>
      <c r="K170" s="328" t="str">
        <f>IF(VLOOKUP($A170,記①男,9,FALSE)="","",VLOOKUP($A170,記①男,9,FALSE))</f>
        <v/>
      </c>
      <c r="L170" s="327" t="str">
        <f>IF(VLOOKUP($A170,記①男,10,FALSE)="","",VLOOKUP($A170,記①男,10,FALSE))</f>
        <v/>
      </c>
      <c r="M170" s="320" t="str">
        <f>IF($B170="","",IF(VLOOKUP($B170,名簿,7,FALSE)="","",VLOOKUP($B170,名簿,7,FALSE)))</f>
        <v/>
      </c>
      <c r="N170" s="307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20"/>
      <c r="D171" s="19" t="str">
        <f>IF($B170="","",VLOOKUP($B170,名簿,2,FALSE))</f>
        <v/>
      </c>
      <c r="E171" s="320"/>
      <c r="F171" s="320"/>
      <c r="G171" s="328"/>
      <c r="H171" s="327"/>
      <c r="I171" s="328"/>
      <c r="J171" s="327"/>
      <c r="K171" s="328"/>
      <c r="L171" s="327"/>
      <c r="M171" s="320"/>
      <c r="N171" s="307"/>
    </row>
    <row r="172" spans="1:14" ht="13.5" customHeight="1" x14ac:dyDescent="0.15">
      <c r="A172" s="329">
        <f t="shared" ref="A172" si="54">A170+1</f>
        <v>63</v>
      </c>
      <c r="B172" s="320" t="str">
        <f>IF(VLOOKUP($A172,記①男,2,FALSE)="","",VLOOKUP($A172,記①男,2,FALSE))</f>
        <v/>
      </c>
      <c r="C172" s="320"/>
      <c r="D172" s="20" t="str">
        <f>IF($B172="","",IF(VLOOKUP($B172,名簿,3,FALSE)="","",VLOOKUP($B172,名簿,3,FALSE)))</f>
        <v/>
      </c>
      <c r="E172" s="320" t="str">
        <f>IF($B172="","",IF(VLOOKUP($B172,名簿,4,FALSE)="","",VLOOKUP($B172,名簿,4,FALSE)))</f>
        <v/>
      </c>
      <c r="F172" s="320" t="str">
        <f>IF($B172="","",IF(VLOOKUP($B172,名簿,5,FALSE)="","",VLOOKUP($B172,名簿,5,FALSE)))</f>
        <v/>
      </c>
      <c r="G172" s="328" t="str">
        <f>IF(VLOOKUP($A172,記①男,5,FALSE)="","",VLOOKUP($A172,記①男,5,FALSE))</f>
        <v/>
      </c>
      <c r="H172" s="327" t="str">
        <f>IF(VLOOKUP($A172,記①男,6,FALSE)="","",VLOOKUP($A172,記①男,6,FALSE))</f>
        <v/>
      </c>
      <c r="I172" s="328" t="str">
        <f>IF(VLOOKUP($A172,記①男,7,FALSE)="","",VLOOKUP($A172,記①男,7,FALSE))</f>
        <v/>
      </c>
      <c r="J172" s="327" t="str">
        <f>IF(VLOOKUP($A172,記①男,8,FALSE)="","",VLOOKUP($A172,記①男,8,FALSE))</f>
        <v/>
      </c>
      <c r="K172" s="328" t="str">
        <f>IF(VLOOKUP($A172,記①男,9,FALSE)="","",VLOOKUP($A172,記①男,9,FALSE))</f>
        <v/>
      </c>
      <c r="L172" s="327" t="str">
        <f>IF(VLOOKUP($A172,記①男,10,FALSE)="","",VLOOKUP($A172,記①男,10,FALSE))</f>
        <v/>
      </c>
      <c r="M172" s="320" t="str">
        <f>IF($B172="","",IF(VLOOKUP($B172,名簿,7,FALSE)="","",VLOOKUP($B172,名簿,7,FALSE)))</f>
        <v/>
      </c>
      <c r="N172" s="307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20"/>
      <c r="D173" s="19" t="str">
        <f>IF($B172="","",VLOOKUP($B172,名簿,2,FALSE))</f>
        <v/>
      </c>
      <c r="E173" s="320"/>
      <c r="F173" s="320"/>
      <c r="G173" s="328"/>
      <c r="H173" s="327"/>
      <c r="I173" s="328"/>
      <c r="J173" s="327"/>
      <c r="K173" s="328"/>
      <c r="L173" s="327"/>
      <c r="M173" s="320"/>
      <c r="N173" s="307"/>
    </row>
    <row r="174" spans="1:14" ht="13.5" customHeight="1" x14ac:dyDescent="0.15">
      <c r="A174" s="329">
        <f t="shared" ref="A174" si="55">A172+1</f>
        <v>64</v>
      </c>
      <c r="B174" s="320" t="str">
        <f>IF(VLOOKUP($A174,記①男,2,FALSE)="","",VLOOKUP($A174,記①男,2,FALSE))</f>
        <v/>
      </c>
      <c r="C174" s="320"/>
      <c r="D174" s="20" t="str">
        <f>IF($B174="","",IF(VLOOKUP($B174,名簿,3,FALSE)="","",VLOOKUP($B174,名簿,3,FALSE)))</f>
        <v/>
      </c>
      <c r="E174" s="320" t="str">
        <f>IF($B174="","",IF(VLOOKUP($B174,名簿,4,FALSE)="","",VLOOKUP($B174,名簿,4,FALSE)))</f>
        <v/>
      </c>
      <c r="F174" s="320" t="str">
        <f>IF($B174="","",IF(VLOOKUP($B174,名簿,5,FALSE)="","",VLOOKUP($B174,名簿,5,FALSE)))</f>
        <v/>
      </c>
      <c r="G174" s="328" t="str">
        <f>IF(VLOOKUP($A174,記①男,5,FALSE)="","",VLOOKUP($A174,記①男,5,FALSE))</f>
        <v/>
      </c>
      <c r="H174" s="327" t="str">
        <f>IF(VLOOKUP($A174,記①男,6,FALSE)="","",VLOOKUP($A174,記①男,6,FALSE))</f>
        <v/>
      </c>
      <c r="I174" s="328" t="str">
        <f>IF(VLOOKUP($A174,記①男,7,FALSE)="","",VLOOKUP($A174,記①男,7,FALSE))</f>
        <v/>
      </c>
      <c r="J174" s="327" t="str">
        <f>IF(VLOOKUP($A174,記①男,8,FALSE)="","",VLOOKUP($A174,記①男,8,FALSE))</f>
        <v/>
      </c>
      <c r="K174" s="328" t="str">
        <f>IF(VLOOKUP($A174,記①男,9,FALSE)="","",VLOOKUP($A174,記①男,9,FALSE))</f>
        <v/>
      </c>
      <c r="L174" s="327" t="str">
        <f>IF(VLOOKUP($A174,記①男,10,FALSE)="","",VLOOKUP($A174,記①男,10,FALSE))</f>
        <v/>
      </c>
      <c r="M174" s="320" t="str">
        <f>IF($B174="","",IF(VLOOKUP($B174,名簿,7,FALSE)="","",VLOOKUP($B174,名簿,7,FALSE)))</f>
        <v/>
      </c>
      <c r="N174" s="307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20"/>
      <c r="D175" s="19" t="str">
        <f>IF($B174="","",VLOOKUP($B174,名簿,2,FALSE))</f>
        <v/>
      </c>
      <c r="E175" s="320"/>
      <c r="F175" s="320"/>
      <c r="G175" s="328"/>
      <c r="H175" s="327"/>
      <c r="I175" s="328"/>
      <c r="J175" s="327"/>
      <c r="K175" s="328"/>
      <c r="L175" s="327"/>
      <c r="M175" s="320"/>
      <c r="N175" s="307"/>
    </row>
    <row r="176" spans="1:14" ht="13.5" customHeight="1" x14ac:dyDescent="0.15">
      <c r="A176" s="329">
        <f t="shared" ref="A176" si="56">A174+1</f>
        <v>65</v>
      </c>
      <c r="B176" s="320" t="str">
        <f>IF(VLOOKUP($A176,記①男,2,FALSE)="","",VLOOKUP($A176,記①男,2,FALSE))</f>
        <v/>
      </c>
      <c r="C176" s="320"/>
      <c r="D176" s="20" t="str">
        <f>IF($B176="","",IF(VLOOKUP($B176,名簿,3,FALSE)="","",VLOOKUP($B176,名簿,3,FALSE)))</f>
        <v/>
      </c>
      <c r="E176" s="320" t="str">
        <f>IF($B176="","",IF(VLOOKUP($B176,名簿,4,FALSE)="","",VLOOKUP($B176,名簿,4,FALSE)))</f>
        <v/>
      </c>
      <c r="F176" s="320" t="str">
        <f>IF($B176="","",IF(VLOOKUP($B176,名簿,5,FALSE)="","",VLOOKUP($B176,名簿,5,FALSE)))</f>
        <v/>
      </c>
      <c r="G176" s="328" t="str">
        <f>IF(VLOOKUP($A176,記①男,5,FALSE)="","",VLOOKUP($A176,記①男,5,FALSE))</f>
        <v/>
      </c>
      <c r="H176" s="327" t="str">
        <f>IF(VLOOKUP($A176,記①男,6,FALSE)="","",VLOOKUP($A176,記①男,6,FALSE))</f>
        <v/>
      </c>
      <c r="I176" s="328" t="str">
        <f>IF(VLOOKUP($A176,記①男,7,FALSE)="","",VLOOKUP($A176,記①男,7,FALSE))</f>
        <v/>
      </c>
      <c r="J176" s="327" t="str">
        <f>IF(VLOOKUP($A176,記①男,8,FALSE)="","",VLOOKUP($A176,記①男,8,FALSE))</f>
        <v/>
      </c>
      <c r="K176" s="328" t="str">
        <f>IF(VLOOKUP($A176,記①男,9,FALSE)="","",VLOOKUP($A176,記①男,9,FALSE))</f>
        <v/>
      </c>
      <c r="L176" s="327" t="str">
        <f>IF(VLOOKUP($A176,記①男,10,FALSE)="","",VLOOKUP($A176,記①男,10,FALSE))</f>
        <v/>
      </c>
      <c r="M176" s="320" t="str">
        <f>IF($B176="","",IF(VLOOKUP($B176,名簿,7,FALSE)="","",VLOOKUP($B176,名簿,7,FALSE)))</f>
        <v/>
      </c>
      <c r="N176" s="307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20"/>
      <c r="D177" s="19" t="str">
        <f>IF($B176="","",VLOOKUP($B176,名簿,2,FALSE))</f>
        <v/>
      </c>
      <c r="E177" s="320"/>
      <c r="F177" s="320"/>
      <c r="G177" s="328"/>
      <c r="H177" s="327"/>
      <c r="I177" s="328"/>
      <c r="J177" s="327"/>
      <c r="K177" s="328"/>
      <c r="L177" s="327"/>
      <c r="M177" s="320"/>
      <c r="N177" s="307"/>
    </row>
    <row r="178" spans="1:14" ht="13.5" customHeight="1" x14ac:dyDescent="0.15">
      <c r="A178" s="329">
        <f t="shared" ref="A178" si="57">A176+1</f>
        <v>66</v>
      </c>
      <c r="B178" s="320" t="str">
        <f>IF(VLOOKUP($A178,記①男,2,FALSE)="","",VLOOKUP($A178,記①男,2,FALSE))</f>
        <v/>
      </c>
      <c r="C178" s="320"/>
      <c r="D178" s="20" t="str">
        <f>IF($B178="","",IF(VLOOKUP($B178,名簿,3,FALSE)="","",VLOOKUP($B178,名簿,3,FALSE)))</f>
        <v/>
      </c>
      <c r="E178" s="320" t="str">
        <f>IF($B178="","",IF(VLOOKUP($B178,名簿,4,FALSE)="","",VLOOKUP($B178,名簿,4,FALSE)))</f>
        <v/>
      </c>
      <c r="F178" s="320" t="str">
        <f>IF($B178="","",IF(VLOOKUP($B178,名簿,5,FALSE)="","",VLOOKUP($B178,名簿,5,FALSE)))</f>
        <v/>
      </c>
      <c r="G178" s="328" t="str">
        <f>IF(VLOOKUP($A178,記①男,5,FALSE)="","",VLOOKUP($A178,記①男,5,FALSE))</f>
        <v/>
      </c>
      <c r="H178" s="327" t="str">
        <f>IF(VLOOKUP($A178,記①男,6,FALSE)="","",VLOOKUP($A178,記①男,6,FALSE))</f>
        <v/>
      </c>
      <c r="I178" s="328" t="str">
        <f>IF(VLOOKUP($A178,記①男,7,FALSE)="","",VLOOKUP($A178,記①男,7,FALSE))</f>
        <v/>
      </c>
      <c r="J178" s="327" t="str">
        <f>IF(VLOOKUP($A178,記①男,8,FALSE)="","",VLOOKUP($A178,記①男,8,FALSE))</f>
        <v/>
      </c>
      <c r="K178" s="328" t="str">
        <f>IF(VLOOKUP($A178,記①男,9,FALSE)="","",VLOOKUP($A178,記①男,9,FALSE))</f>
        <v/>
      </c>
      <c r="L178" s="327" t="str">
        <f>IF(VLOOKUP($A178,記①男,10,FALSE)="","",VLOOKUP($A178,記①男,10,FALSE))</f>
        <v/>
      </c>
      <c r="M178" s="320" t="str">
        <f>IF($B178="","",IF(VLOOKUP($B178,名簿,7,FALSE)="","",VLOOKUP($B178,名簿,7,FALSE)))</f>
        <v/>
      </c>
      <c r="N178" s="307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20"/>
      <c r="D179" s="19" t="str">
        <f>IF($B178="","",VLOOKUP($B178,名簿,2,FALSE))</f>
        <v/>
      </c>
      <c r="E179" s="320"/>
      <c r="F179" s="320"/>
      <c r="G179" s="328"/>
      <c r="H179" s="327"/>
      <c r="I179" s="328"/>
      <c r="J179" s="327"/>
      <c r="K179" s="328"/>
      <c r="L179" s="327"/>
      <c r="M179" s="320"/>
      <c r="N179" s="307"/>
    </row>
    <row r="180" spans="1:14" ht="13.5" customHeight="1" x14ac:dyDescent="0.15">
      <c r="A180" s="329">
        <f t="shared" ref="A180" si="58">A178+1</f>
        <v>67</v>
      </c>
      <c r="B180" s="320" t="str">
        <f>IF(VLOOKUP($A180,記①男,2,FALSE)="","",VLOOKUP($A180,記①男,2,FALSE))</f>
        <v/>
      </c>
      <c r="C180" s="320"/>
      <c r="D180" s="20" t="str">
        <f>IF($B180="","",IF(VLOOKUP($B180,名簿,3,FALSE)="","",VLOOKUP($B180,名簿,3,FALSE)))</f>
        <v/>
      </c>
      <c r="E180" s="320" t="str">
        <f>IF($B180="","",IF(VLOOKUP($B180,名簿,4,FALSE)="","",VLOOKUP($B180,名簿,4,FALSE)))</f>
        <v/>
      </c>
      <c r="F180" s="320" t="str">
        <f>IF($B180="","",IF(VLOOKUP($B180,名簿,5,FALSE)="","",VLOOKUP($B180,名簿,5,FALSE)))</f>
        <v/>
      </c>
      <c r="G180" s="328" t="str">
        <f>IF(VLOOKUP($A180,記①男,5,FALSE)="","",VLOOKUP($A180,記①男,5,FALSE))</f>
        <v/>
      </c>
      <c r="H180" s="327" t="str">
        <f>IF(VLOOKUP($A180,記①男,6,FALSE)="","",VLOOKUP($A180,記①男,6,FALSE))</f>
        <v/>
      </c>
      <c r="I180" s="328" t="str">
        <f>IF(VLOOKUP($A180,記①男,7,FALSE)="","",VLOOKUP($A180,記①男,7,FALSE))</f>
        <v/>
      </c>
      <c r="J180" s="327" t="str">
        <f>IF(VLOOKUP($A180,記①男,8,FALSE)="","",VLOOKUP($A180,記①男,8,FALSE))</f>
        <v/>
      </c>
      <c r="K180" s="328" t="str">
        <f>IF(VLOOKUP($A180,記①男,9,FALSE)="","",VLOOKUP($A180,記①男,9,FALSE))</f>
        <v/>
      </c>
      <c r="L180" s="327" t="str">
        <f>IF(VLOOKUP($A180,記①男,10,FALSE)="","",VLOOKUP($A180,記①男,10,FALSE))</f>
        <v/>
      </c>
      <c r="M180" s="320" t="str">
        <f>IF($B180="","",IF(VLOOKUP($B180,名簿,7,FALSE)="","",VLOOKUP($B180,名簿,7,FALSE)))</f>
        <v/>
      </c>
      <c r="N180" s="307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20"/>
      <c r="D181" s="19" t="str">
        <f>IF($B180="","",VLOOKUP($B180,名簿,2,FALSE))</f>
        <v/>
      </c>
      <c r="E181" s="320"/>
      <c r="F181" s="320"/>
      <c r="G181" s="328"/>
      <c r="H181" s="327"/>
      <c r="I181" s="328"/>
      <c r="J181" s="327"/>
      <c r="K181" s="328"/>
      <c r="L181" s="327"/>
      <c r="M181" s="320"/>
      <c r="N181" s="307"/>
    </row>
    <row r="182" spans="1:14" ht="13.5" customHeight="1" x14ac:dyDescent="0.15">
      <c r="A182" s="329">
        <f t="shared" ref="A182" si="59">A180+1</f>
        <v>68</v>
      </c>
      <c r="B182" s="320" t="str">
        <f>IF(VLOOKUP($A182,記①男,2,FALSE)="","",VLOOKUP($A182,記①男,2,FALSE))</f>
        <v/>
      </c>
      <c r="C182" s="320"/>
      <c r="D182" s="20" t="str">
        <f>IF($B182="","",IF(VLOOKUP($B182,名簿,3,FALSE)="","",VLOOKUP($B182,名簿,3,FALSE)))</f>
        <v/>
      </c>
      <c r="E182" s="320" t="str">
        <f>IF($B182="","",IF(VLOOKUP($B182,名簿,4,FALSE)="","",VLOOKUP($B182,名簿,4,FALSE)))</f>
        <v/>
      </c>
      <c r="F182" s="320" t="str">
        <f>IF($B182="","",IF(VLOOKUP($B182,名簿,5,FALSE)="","",VLOOKUP($B182,名簿,5,FALSE)))</f>
        <v/>
      </c>
      <c r="G182" s="328" t="str">
        <f>IF(VLOOKUP($A182,記①男,5,FALSE)="","",VLOOKUP($A182,記①男,5,FALSE))</f>
        <v/>
      </c>
      <c r="H182" s="327" t="str">
        <f>IF(VLOOKUP($A182,記①男,6,FALSE)="","",VLOOKUP($A182,記①男,6,FALSE))</f>
        <v/>
      </c>
      <c r="I182" s="328" t="str">
        <f>IF(VLOOKUP($A182,記①男,7,FALSE)="","",VLOOKUP($A182,記①男,7,FALSE))</f>
        <v/>
      </c>
      <c r="J182" s="327" t="str">
        <f>IF(VLOOKUP($A182,記①男,8,FALSE)="","",VLOOKUP($A182,記①男,8,FALSE))</f>
        <v/>
      </c>
      <c r="K182" s="328" t="str">
        <f>IF(VLOOKUP($A182,記①男,9,FALSE)="","",VLOOKUP($A182,記①男,9,FALSE))</f>
        <v/>
      </c>
      <c r="L182" s="327" t="str">
        <f>IF(VLOOKUP($A182,記①男,10,FALSE)="","",VLOOKUP($A182,記①男,10,FALSE))</f>
        <v/>
      </c>
      <c r="M182" s="320" t="str">
        <f>IF($B182="","",IF(VLOOKUP($B182,名簿,7,FALSE)="","",VLOOKUP($B182,名簿,7,FALSE)))</f>
        <v/>
      </c>
      <c r="N182" s="307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20"/>
      <c r="D183" s="19" t="str">
        <f>IF($B182="","",VLOOKUP($B182,名簿,2,FALSE))</f>
        <v/>
      </c>
      <c r="E183" s="320"/>
      <c r="F183" s="320"/>
      <c r="G183" s="328"/>
      <c r="H183" s="327"/>
      <c r="I183" s="328"/>
      <c r="J183" s="327"/>
      <c r="K183" s="328"/>
      <c r="L183" s="327"/>
      <c r="M183" s="320"/>
      <c r="N183" s="307"/>
    </row>
    <row r="184" spans="1:14" ht="13.5" customHeight="1" x14ac:dyDescent="0.15">
      <c r="A184" s="329">
        <f t="shared" ref="A184" si="60">A182+1</f>
        <v>69</v>
      </c>
      <c r="B184" s="320" t="str">
        <f>IF(VLOOKUP($A184,記①男,2,FALSE)="","",VLOOKUP($A184,記①男,2,FALSE))</f>
        <v/>
      </c>
      <c r="C184" s="320"/>
      <c r="D184" s="20" t="str">
        <f>IF($B184="","",IF(VLOOKUP($B184,名簿,3,FALSE)="","",VLOOKUP($B184,名簿,3,FALSE)))</f>
        <v/>
      </c>
      <c r="E184" s="320" t="str">
        <f>IF($B184="","",IF(VLOOKUP($B184,名簿,4,FALSE)="","",VLOOKUP($B184,名簿,4,FALSE)))</f>
        <v/>
      </c>
      <c r="F184" s="320" t="str">
        <f>IF($B184="","",IF(VLOOKUP($B184,名簿,5,FALSE)="","",VLOOKUP($B184,名簿,5,FALSE)))</f>
        <v/>
      </c>
      <c r="G184" s="328" t="str">
        <f>IF(VLOOKUP($A184,記①男,5,FALSE)="","",VLOOKUP($A184,記①男,5,FALSE))</f>
        <v/>
      </c>
      <c r="H184" s="327" t="str">
        <f>IF(VLOOKUP($A184,記①男,6,FALSE)="","",VLOOKUP($A184,記①男,6,FALSE))</f>
        <v/>
      </c>
      <c r="I184" s="328" t="str">
        <f>IF(VLOOKUP($A184,記①男,7,FALSE)="","",VLOOKUP($A184,記①男,7,FALSE))</f>
        <v/>
      </c>
      <c r="J184" s="327" t="str">
        <f>IF(VLOOKUP($A184,記①男,8,FALSE)="","",VLOOKUP($A184,記①男,8,FALSE))</f>
        <v/>
      </c>
      <c r="K184" s="328" t="str">
        <f>IF(VLOOKUP($A184,記①男,9,FALSE)="","",VLOOKUP($A184,記①男,9,FALSE))</f>
        <v/>
      </c>
      <c r="L184" s="327" t="str">
        <f>IF(VLOOKUP($A184,記①男,10,FALSE)="","",VLOOKUP($A184,記①男,10,FALSE))</f>
        <v/>
      </c>
      <c r="M184" s="320" t="str">
        <f>IF($B184="","",IF(VLOOKUP($B184,名簿,7,FALSE)="","",VLOOKUP($B184,名簿,7,FALSE)))</f>
        <v/>
      </c>
      <c r="N184" s="307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20"/>
      <c r="D185" s="19" t="str">
        <f>IF($B184="","",VLOOKUP($B184,名簿,2,FALSE))</f>
        <v/>
      </c>
      <c r="E185" s="320"/>
      <c r="F185" s="320"/>
      <c r="G185" s="328"/>
      <c r="H185" s="327"/>
      <c r="I185" s="328"/>
      <c r="J185" s="327"/>
      <c r="K185" s="328"/>
      <c r="L185" s="327"/>
      <c r="M185" s="320"/>
      <c r="N185" s="307"/>
    </row>
    <row r="186" spans="1:14" ht="13.5" customHeight="1" x14ac:dyDescent="0.15">
      <c r="A186" s="329">
        <f t="shared" ref="A186" si="61">A184+1</f>
        <v>70</v>
      </c>
      <c r="B186" s="320" t="str">
        <f>IF(VLOOKUP($A186,記①男,2,FALSE)="","",VLOOKUP($A186,記①男,2,FALSE))</f>
        <v/>
      </c>
      <c r="C186" s="320"/>
      <c r="D186" s="20" t="str">
        <f>IF($B186="","",IF(VLOOKUP($B186,名簿,3,FALSE)="","",VLOOKUP($B186,名簿,3,FALSE)))</f>
        <v/>
      </c>
      <c r="E186" s="320" t="str">
        <f>IF($B186="","",IF(VLOOKUP($B186,名簿,4,FALSE)="","",VLOOKUP($B186,名簿,4,FALSE)))</f>
        <v/>
      </c>
      <c r="F186" s="320" t="str">
        <f>IF($B186="","",IF(VLOOKUP($B186,名簿,5,FALSE)="","",VLOOKUP($B186,名簿,5,FALSE)))</f>
        <v/>
      </c>
      <c r="G186" s="328" t="str">
        <f>IF(VLOOKUP($A186,記①男,5,FALSE)="","",VLOOKUP($A186,記①男,5,FALSE))</f>
        <v/>
      </c>
      <c r="H186" s="327" t="str">
        <f>IF(VLOOKUP($A186,記①男,6,FALSE)="","",VLOOKUP($A186,記①男,6,FALSE))</f>
        <v/>
      </c>
      <c r="I186" s="328" t="str">
        <f>IF(VLOOKUP($A186,記①男,7,FALSE)="","",VLOOKUP($A186,記①男,7,FALSE))</f>
        <v/>
      </c>
      <c r="J186" s="327" t="str">
        <f>IF(VLOOKUP($A186,記①男,8,FALSE)="","",VLOOKUP($A186,記①男,8,FALSE))</f>
        <v/>
      </c>
      <c r="K186" s="328" t="str">
        <f>IF(VLOOKUP($A186,記①男,9,FALSE)="","",VLOOKUP($A186,記①男,9,FALSE))</f>
        <v/>
      </c>
      <c r="L186" s="327" t="str">
        <f>IF(VLOOKUP($A186,記①男,10,FALSE)="","",VLOOKUP($A186,記①男,10,FALSE))</f>
        <v/>
      </c>
      <c r="M186" s="320" t="str">
        <f>IF($B186="","",IF(VLOOKUP($B186,名簿,7,FALSE)="","",VLOOKUP($B186,名簿,7,FALSE)))</f>
        <v/>
      </c>
      <c r="N186" s="307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20"/>
      <c r="D187" s="19" t="str">
        <f>IF($B186="","",VLOOKUP($B186,名簿,2,FALSE))</f>
        <v/>
      </c>
      <c r="E187" s="320"/>
      <c r="F187" s="320"/>
      <c r="G187" s="328"/>
      <c r="H187" s="327"/>
      <c r="I187" s="328"/>
      <c r="J187" s="327"/>
      <c r="K187" s="328"/>
      <c r="L187" s="327"/>
      <c r="M187" s="320"/>
      <c r="N187" s="307"/>
    </row>
    <row r="188" spans="1:14" ht="13.5" customHeight="1" x14ac:dyDescent="0.15">
      <c r="A188" s="329">
        <f t="shared" ref="A188" si="62">A186+1</f>
        <v>71</v>
      </c>
      <c r="B188" s="320" t="str">
        <f>IF(VLOOKUP($A188,記①男,2,FALSE)="","",VLOOKUP($A188,記①男,2,FALSE))</f>
        <v/>
      </c>
      <c r="C188" s="320"/>
      <c r="D188" s="20" t="str">
        <f>IF($B188="","",IF(VLOOKUP($B188,名簿,3,FALSE)="","",VLOOKUP($B188,名簿,3,FALSE)))</f>
        <v/>
      </c>
      <c r="E188" s="320" t="str">
        <f>IF($B188="","",IF(VLOOKUP($B188,名簿,4,FALSE)="","",VLOOKUP($B188,名簿,4,FALSE)))</f>
        <v/>
      </c>
      <c r="F188" s="320" t="str">
        <f>IF($B188="","",IF(VLOOKUP($B188,名簿,5,FALSE)="","",VLOOKUP($B188,名簿,5,FALSE)))</f>
        <v/>
      </c>
      <c r="G188" s="328" t="str">
        <f>IF(VLOOKUP($A188,記①男,5,FALSE)="","",VLOOKUP($A188,記①男,5,FALSE))</f>
        <v/>
      </c>
      <c r="H188" s="327" t="str">
        <f>IF(VLOOKUP($A188,記①男,6,FALSE)="","",VLOOKUP($A188,記①男,6,FALSE))</f>
        <v/>
      </c>
      <c r="I188" s="328" t="str">
        <f>IF(VLOOKUP($A188,記①男,7,FALSE)="","",VLOOKUP($A188,記①男,7,FALSE))</f>
        <v/>
      </c>
      <c r="J188" s="327" t="str">
        <f>IF(VLOOKUP($A188,記①男,8,FALSE)="","",VLOOKUP($A188,記①男,8,FALSE))</f>
        <v/>
      </c>
      <c r="K188" s="328" t="str">
        <f>IF(VLOOKUP($A188,記①男,9,FALSE)="","",VLOOKUP($A188,記①男,9,FALSE))</f>
        <v/>
      </c>
      <c r="L188" s="327" t="str">
        <f>IF(VLOOKUP($A188,記①男,10,FALSE)="","",VLOOKUP($A188,記①男,10,FALSE))</f>
        <v/>
      </c>
      <c r="M188" s="320" t="str">
        <f>IF($B188="","",IF(VLOOKUP($B188,名簿,7,FALSE)="","",VLOOKUP($B188,名簿,7,FALSE)))</f>
        <v/>
      </c>
      <c r="N188" s="307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20"/>
      <c r="D189" s="19" t="str">
        <f>IF($B188="","",VLOOKUP($B188,名簿,2,FALSE))</f>
        <v/>
      </c>
      <c r="E189" s="320"/>
      <c r="F189" s="320"/>
      <c r="G189" s="328"/>
      <c r="H189" s="327"/>
      <c r="I189" s="328"/>
      <c r="J189" s="327"/>
      <c r="K189" s="328"/>
      <c r="L189" s="327"/>
      <c r="M189" s="320"/>
      <c r="N189" s="307"/>
    </row>
    <row r="190" spans="1:14" ht="13.5" customHeight="1" x14ac:dyDescent="0.15">
      <c r="A190" s="329">
        <f t="shared" ref="A190" si="63">A188+1</f>
        <v>72</v>
      </c>
      <c r="B190" s="320" t="str">
        <f>IF(VLOOKUP($A190,記①男,2,FALSE)="","",VLOOKUP($A190,記①男,2,FALSE))</f>
        <v/>
      </c>
      <c r="C190" s="320"/>
      <c r="D190" s="20" t="str">
        <f>IF($B190="","",IF(VLOOKUP($B190,名簿,3,FALSE)="","",VLOOKUP($B190,名簿,3,FALSE)))</f>
        <v/>
      </c>
      <c r="E190" s="320" t="str">
        <f>IF($B190="","",IF(VLOOKUP($B190,名簿,4,FALSE)="","",VLOOKUP($B190,名簿,4,FALSE)))</f>
        <v/>
      </c>
      <c r="F190" s="320" t="str">
        <f>IF($B190="","",IF(VLOOKUP($B190,名簿,5,FALSE)="","",VLOOKUP($B190,名簿,5,FALSE)))</f>
        <v/>
      </c>
      <c r="G190" s="328" t="str">
        <f>IF(VLOOKUP($A190,記①男,5,FALSE)="","",VLOOKUP($A190,記①男,5,FALSE))</f>
        <v/>
      </c>
      <c r="H190" s="327" t="str">
        <f>IF(VLOOKUP($A190,記①男,6,FALSE)="","",VLOOKUP($A190,記①男,6,FALSE))</f>
        <v/>
      </c>
      <c r="I190" s="328" t="str">
        <f>IF(VLOOKUP($A190,記①男,7,FALSE)="","",VLOOKUP($A190,記①男,7,FALSE))</f>
        <v/>
      </c>
      <c r="J190" s="327" t="str">
        <f>IF(VLOOKUP($A190,記①男,8,FALSE)="","",VLOOKUP($A190,記①男,8,FALSE))</f>
        <v/>
      </c>
      <c r="K190" s="328" t="str">
        <f>IF(VLOOKUP($A190,記①男,9,FALSE)="","",VLOOKUP($A190,記①男,9,FALSE))</f>
        <v/>
      </c>
      <c r="L190" s="327" t="str">
        <f>IF(VLOOKUP($A190,記①男,10,FALSE)="","",VLOOKUP($A190,記①男,10,FALSE))</f>
        <v/>
      </c>
      <c r="M190" s="320" t="str">
        <f>IF($B190="","",IF(VLOOKUP($B190,名簿,7,FALSE)="","",VLOOKUP($B190,名簿,7,FALSE)))</f>
        <v/>
      </c>
      <c r="N190" s="307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20"/>
      <c r="D191" s="19" t="str">
        <f>IF($B190="","",VLOOKUP($B190,名簿,2,FALSE))</f>
        <v/>
      </c>
      <c r="E191" s="320"/>
      <c r="F191" s="320"/>
      <c r="G191" s="328"/>
      <c r="H191" s="327"/>
      <c r="I191" s="328"/>
      <c r="J191" s="327"/>
      <c r="K191" s="328"/>
      <c r="L191" s="327"/>
      <c r="M191" s="320"/>
      <c r="N191" s="307"/>
    </row>
    <row r="192" spans="1:14" ht="13.5" customHeight="1" x14ac:dyDescent="0.15">
      <c r="A192" s="329">
        <f t="shared" ref="A192" si="64">A190+1</f>
        <v>73</v>
      </c>
      <c r="B192" s="320" t="str">
        <f>IF(VLOOKUP($A192,記①男,2,FALSE)="","",VLOOKUP($A192,記①男,2,FALSE))</f>
        <v/>
      </c>
      <c r="C192" s="320"/>
      <c r="D192" s="20" t="str">
        <f>IF($B192="","",IF(VLOOKUP($B192,名簿,3,FALSE)="","",VLOOKUP($B192,名簿,3,FALSE)))</f>
        <v/>
      </c>
      <c r="E192" s="320" t="str">
        <f>IF($B192="","",IF(VLOOKUP($B192,名簿,4,FALSE)="","",VLOOKUP($B192,名簿,4,FALSE)))</f>
        <v/>
      </c>
      <c r="F192" s="320" t="str">
        <f>IF($B192="","",IF(VLOOKUP($B192,名簿,5,FALSE)="","",VLOOKUP($B192,名簿,5,FALSE)))</f>
        <v/>
      </c>
      <c r="G192" s="328" t="str">
        <f>IF(VLOOKUP($A192,記①男,5,FALSE)="","",VLOOKUP($A192,記①男,5,FALSE))</f>
        <v/>
      </c>
      <c r="H192" s="327" t="str">
        <f>IF(VLOOKUP($A192,記①男,6,FALSE)="","",VLOOKUP($A192,記①男,6,FALSE))</f>
        <v/>
      </c>
      <c r="I192" s="328" t="str">
        <f>IF(VLOOKUP($A192,記①男,7,FALSE)="","",VLOOKUP($A192,記①男,7,FALSE))</f>
        <v/>
      </c>
      <c r="J192" s="327" t="str">
        <f>IF(VLOOKUP($A192,記①男,8,FALSE)="","",VLOOKUP($A192,記①男,8,FALSE))</f>
        <v/>
      </c>
      <c r="K192" s="328" t="str">
        <f>IF(VLOOKUP($A192,記①男,9,FALSE)="","",VLOOKUP($A192,記①男,9,FALSE))</f>
        <v/>
      </c>
      <c r="L192" s="327" t="str">
        <f>IF(VLOOKUP($A192,記①男,10,FALSE)="","",VLOOKUP($A192,記①男,10,FALSE))</f>
        <v/>
      </c>
      <c r="M192" s="320" t="str">
        <f>IF($B192="","",IF(VLOOKUP($B192,名簿,7,FALSE)="","",VLOOKUP($B192,名簿,7,FALSE)))</f>
        <v/>
      </c>
      <c r="N192" s="307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20"/>
      <c r="D193" s="19" t="str">
        <f>IF($B192="","",VLOOKUP($B192,名簿,2,FALSE))</f>
        <v/>
      </c>
      <c r="E193" s="320"/>
      <c r="F193" s="320"/>
      <c r="G193" s="328"/>
      <c r="H193" s="327"/>
      <c r="I193" s="328"/>
      <c r="J193" s="327"/>
      <c r="K193" s="328"/>
      <c r="L193" s="327"/>
      <c r="M193" s="320"/>
      <c r="N193" s="307"/>
    </row>
    <row r="194" spans="1:14" ht="13.5" customHeight="1" x14ac:dyDescent="0.15">
      <c r="A194" s="329">
        <f t="shared" ref="A194" si="65">A192+1</f>
        <v>74</v>
      </c>
      <c r="B194" s="320" t="str">
        <f>IF(VLOOKUP($A194,記①男,2,FALSE)="","",VLOOKUP($A194,記①男,2,FALSE))</f>
        <v/>
      </c>
      <c r="C194" s="320"/>
      <c r="D194" s="20" t="str">
        <f>IF($B194="","",IF(VLOOKUP($B194,名簿,3,FALSE)="","",VLOOKUP($B194,名簿,3,FALSE)))</f>
        <v/>
      </c>
      <c r="E194" s="320" t="str">
        <f>IF($B194="","",IF(VLOOKUP($B194,名簿,4,FALSE)="","",VLOOKUP($B194,名簿,4,FALSE)))</f>
        <v/>
      </c>
      <c r="F194" s="320" t="str">
        <f>IF($B194="","",IF(VLOOKUP($B194,名簿,5,FALSE)="","",VLOOKUP($B194,名簿,5,FALSE)))</f>
        <v/>
      </c>
      <c r="G194" s="328" t="str">
        <f>IF(VLOOKUP($A194,記①男,5,FALSE)="","",VLOOKUP($A194,記①男,5,FALSE))</f>
        <v/>
      </c>
      <c r="H194" s="327" t="str">
        <f>IF(VLOOKUP($A194,記①男,6,FALSE)="","",VLOOKUP($A194,記①男,6,FALSE))</f>
        <v/>
      </c>
      <c r="I194" s="328" t="str">
        <f>IF(VLOOKUP($A194,記①男,7,FALSE)="","",VLOOKUP($A194,記①男,7,FALSE))</f>
        <v/>
      </c>
      <c r="J194" s="327" t="str">
        <f>IF(VLOOKUP($A194,記①男,8,FALSE)="","",VLOOKUP($A194,記①男,8,FALSE))</f>
        <v/>
      </c>
      <c r="K194" s="328" t="str">
        <f>IF(VLOOKUP($A194,記①男,9,FALSE)="","",VLOOKUP($A194,記①男,9,FALSE))</f>
        <v/>
      </c>
      <c r="L194" s="327" t="str">
        <f>IF(VLOOKUP($A194,記①男,10,FALSE)="","",VLOOKUP($A194,記①男,10,FALSE))</f>
        <v/>
      </c>
      <c r="M194" s="320" t="str">
        <f>IF($B194="","",IF(VLOOKUP($B194,名簿,7,FALSE)="","",VLOOKUP($B194,名簿,7,FALSE)))</f>
        <v/>
      </c>
      <c r="N194" s="307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20"/>
      <c r="D195" s="19" t="str">
        <f>IF($B194="","",VLOOKUP($B194,名簿,2,FALSE))</f>
        <v/>
      </c>
      <c r="E195" s="320"/>
      <c r="F195" s="320"/>
      <c r="G195" s="328"/>
      <c r="H195" s="327"/>
      <c r="I195" s="328"/>
      <c r="J195" s="327"/>
      <c r="K195" s="328"/>
      <c r="L195" s="327"/>
      <c r="M195" s="320"/>
      <c r="N195" s="307"/>
    </row>
    <row r="196" spans="1:14" ht="13.5" customHeight="1" x14ac:dyDescent="0.15">
      <c r="A196" s="329">
        <f t="shared" ref="A196" si="66">A194+1</f>
        <v>75</v>
      </c>
      <c r="B196" s="320" t="str">
        <f>IF(VLOOKUP($A196,記①男,2,FALSE)="","",VLOOKUP($A196,記①男,2,FALSE))</f>
        <v/>
      </c>
      <c r="C196" s="320"/>
      <c r="D196" s="20" t="str">
        <f>IF($B196="","",IF(VLOOKUP($B196,名簿,3,FALSE)="","",VLOOKUP($B196,名簿,3,FALSE)))</f>
        <v/>
      </c>
      <c r="E196" s="320" t="str">
        <f>IF($B196="","",IF(VLOOKUP($B196,名簿,4,FALSE)="","",VLOOKUP($B196,名簿,4,FALSE)))</f>
        <v/>
      </c>
      <c r="F196" s="320" t="str">
        <f>IF($B196="","",IF(VLOOKUP($B196,名簿,5,FALSE)="","",VLOOKUP($B196,名簿,5,FALSE)))</f>
        <v/>
      </c>
      <c r="G196" s="328" t="str">
        <f>IF(VLOOKUP($A196,記①男,5,FALSE)="","",VLOOKUP($A196,記①男,5,FALSE))</f>
        <v/>
      </c>
      <c r="H196" s="327" t="str">
        <f>IF(VLOOKUP($A196,記①男,6,FALSE)="","",VLOOKUP($A196,記①男,6,FALSE))</f>
        <v/>
      </c>
      <c r="I196" s="328" t="str">
        <f>IF(VLOOKUP($A196,記①男,7,FALSE)="","",VLOOKUP($A196,記①男,7,FALSE))</f>
        <v/>
      </c>
      <c r="J196" s="327" t="str">
        <f>IF(VLOOKUP($A196,記①男,8,FALSE)="","",VLOOKUP($A196,記①男,8,FALSE))</f>
        <v/>
      </c>
      <c r="K196" s="328" t="str">
        <f>IF(VLOOKUP($A196,記①男,9,FALSE)="","",VLOOKUP($A196,記①男,9,FALSE))</f>
        <v/>
      </c>
      <c r="L196" s="327" t="str">
        <f>IF(VLOOKUP($A196,記①男,10,FALSE)="","",VLOOKUP($A196,記①男,10,FALSE))</f>
        <v/>
      </c>
      <c r="M196" s="320" t="str">
        <f>IF($B196="","",IF(VLOOKUP($B196,名簿,7,FALSE)="","",VLOOKUP($B196,名簿,7,FALSE)))</f>
        <v/>
      </c>
      <c r="N196" s="307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20"/>
      <c r="D197" s="19" t="str">
        <f>IF($B196="","",VLOOKUP($B196,名簿,2,FALSE))</f>
        <v/>
      </c>
      <c r="E197" s="320"/>
      <c r="F197" s="320"/>
      <c r="G197" s="328"/>
      <c r="H197" s="327"/>
      <c r="I197" s="328"/>
      <c r="J197" s="327"/>
      <c r="K197" s="328"/>
      <c r="L197" s="327"/>
      <c r="M197" s="320"/>
      <c r="N197" s="307"/>
    </row>
    <row r="198" spans="1:14" ht="13.5" customHeight="1" x14ac:dyDescent="0.15">
      <c r="A198" s="329">
        <f t="shared" ref="A198" si="67">A196+1</f>
        <v>76</v>
      </c>
      <c r="B198" s="320" t="str">
        <f>IF(VLOOKUP($A198,記①男,2,FALSE)="","",VLOOKUP($A198,記①男,2,FALSE))</f>
        <v/>
      </c>
      <c r="C198" s="320"/>
      <c r="D198" s="20" t="str">
        <f>IF($B198="","",IF(VLOOKUP($B198,名簿,3,FALSE)="","",VLOOKUP($B198,名簿,3,FALSE)))</f>
        <v/>
      </c>
      <c r="E198" s="320" t="str">
        <f>IF($B198="","",IF(VLOOKUP($B198,名簿,4,FALSE)="","",VLOOKUP($B198,名簿,4,FALSE)))</f>
        <v/>
      </c>
      <c r="F198" s="320" t="str">
        <f>IF($B198="","",IF(VLOOKUP($B198,名簿,5,FALSE)="","",VLOOKUP($B198,名簿,5,FALSE)))</f>
        <v/>
      </c>
      <c r="G198" s="328" t="str">
        <f>IF(VLOOKUP($A198,記①男,5,FALSE)="","",VLOOKUP($A198,記①男,5,FALSE))</f>
        <v/>
      </c>
      <c r="H198" s="327" t="str">
        <f>IF(VLOOKUP($A198,記①男,6,FALSE)="","",VLOOKUP($A198,記①男,6,FALSE))</f>
        <v/>
      </c>
      <c r="I198" s="328" t="str">
        <f>IF(VLOOKUP($A198,記①男,7,FALSE)="","",VLOOKUP($A198,記①男,7,FALSE))</f>
        <v/>
      </c>
      <c r="J198" s="327" t="str">
        <f>IF(VLOOKUP($A198,記①男,8,FALSE)="","",VLOOKUP($A198,記①男,8,FALSE))</f>
        <v/>
      </c>
      <c r="K198" s="328" t="str">
        <f>IF(VLOOKUP($A198,記①男,9,FALSE)="","",VLOOKUP($A198,記①男,9,FALSE))</f>
        <v/>
      </c>
      <c r="L198" s="327" t="str">
        <f>IF(VLOOKUP($A198,記①男,10,FALSE)="","",VLOOKUP($A198,記①男,10,FALSE))</f>
        <v/>
      </c>
      <c r="M198" s="320" t="str">
        <f>IF($B198="","",IF(VLOOKUP($B198,名簿,7,FALSE)="","",VLOOKUP($B198,名簿,7,FALSE)))</f>
        <v/>
      </c>
      <c r="N198" s="307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20"/>
      <c r="D199" s="19" t="str">
        <f>IF($B198="","",VLOOKUP($B198,名簿,2,FALSE))</f>
        <v/>
      </c>
      <c r="E199" s="320"/>
      <c r="F199" s="320"/>
      <c r="G199" s="328"/>
      <c r="H199" s="327"/>
      <c r="I199" s="328"/>
      <c r="J199" s="327"/>
      <c r="K199" s="328"/>
      <c r="L199" s="327"/>
      <c r="M199" s="320"/>
      <c r="N199" s="307"/>
    </row>
    <row r="200" spans="1:14" ht="13.5" customHeight="1" x14ac:dyDescent="0.15">
      <c r="A200" s="329">
        <f t="shared" ref="A200" si="68">A198+1</f>
        <v>77</v>
      </c>
      <c r="B200" s="320" t="str">
        <f>IF(VLOOKUP($A200,記①男,2,FALSE)="","",VLOOKUP($A200,記①男,2,FALSE))</f>
        <v/>
      </c>
      <c r="C200" s="320"/>
      <c r="D200" s="20" t="str">
        <f>IF($B200="","",IF(VLOOKUP($B200,名簿,3,FALSE)="","",VLOOKUP($B200,名簿,3,FALSE)))</f>
        <v/>
      </c>
      <c r="E200" s="320" t="str">
        <f>IF($B200="","",IF(VLOOKUP($B200,名簿,4,FALSE)="","",VLOOKUP($B200,名簿,4,FALSE)))</f>
        <v/>
      </c>
      <c r="F200" s="320" t="str">
        <f>IF($B200="","",IF(VLOOKUP($B200,名簿,5,FALSE)="","",VLOOKUP($B200,名簿,5,FALSE)))</f>
        <v/>
      </c>
      <c r="G200" s="328" t="str">
        <f>IF(VLOOKUP($A200,記①男,5,FALSE)="","",VLOOKUP($A200,記①男,5,FALSE))</f>
        <v/>
      </c>
      <c r="H200" s="327" t="str">
        <f>IF(VLOOKUP($A200,記①男,6,FALSE)="","",VLOOKUP($A200,記①男,6,FALSE))</f>
        <v/>
      </c>
      <c r="I200" s="328" t="str">
        <f>IF(VLOOKUP($A200,記①男,7,FALSE)="","",VLOOKUP($A200,記①男,7,FALSE))</f>
        <v/>
      </c>
      <c r="J200" s="327" t="str">
        <f>IF(VLOOKUP($A200,記①男,8,FALSE)="","",VLOOKUP($A200,記①男,8,FALSE))</f>
        <v/>
      </c>
      <c r="K200" s="328" t="str">
        <f>IF(VLOOKUP($A200,記①男,9,FALSE)="","",VLOOKUP($A200,記①男,9,FALSE))</f>
        <v/>
      </c>
      <c r="L200" s="327" t="str">
        <f>IF(VLOOKUP($A200,記①男,10,FALSE)="","",VLOOKUP($A200,記①男,10,FALSE))</f>
        <v/>
      </c>
      <c r="M200" s="320" t="str">
        <f>IF($B200="","",IF(VLOOKUP($B200,名簿,7,FALSE)="","",VLOOKUP($B200,名簿,7,FALSE)))</f>
        <v/>
      </c>
      <c r="N200" s="307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20"/>
      <c r="D201" s="19" t="str">
        <f>IF($B200="","",VLOOKUP($B200,名簿,2,FALSE))</f>
        <v/>
      </c>
      <c r="E201" s="320"/>
      <c r="F201" s="320"/>
      <c r="G201" s="328"/>
      <c r="H201" s="327"/>
      <c r="I201" s="328"/>
      <c r="J201" s="327"/>
      <c r="K201" s="328"/>
      <c r="L201" s="327"/>
      <c r="M201" s="320"/>
      <c r="N201" s="307"/>
    </row>
    <row r="202" spans="1:14" ht="13.5" customHeight="1" x14ac:dyDescent="0.15">
      <c r="A202" s="329">
        <f t="shared" ref="A202" si="69">A200+1</f>
        <v>78</v>
      </c>
      <c r="B202" s="320" t="str">
        <f>IF(VLOOKUP($A202,記①男,2,FALSE)="","",VLOOKUP($A202,記①男,2,FALSE))</f>
        <v/>
      </c>
      <c r="C202" s="320"/>
      <c r="D202" s="20" t="str">
        <f>IF($B202="","",IF(VLOOKUP($B202,名簿,3,FALSE)="","",VLOOKUP($B202,名簿,3,FALSE)))</f>
        <v/>
      </c>
      <c r="E202" s="320" t="str">
        <f>IF($B202="","",IF(VLOOKUP($B202,名簿,4,FALSE)="","",VLOOKUP($B202,名簿,4,FALSE)))</f>
        <v/>
      </c>
      <c r="F202" s="320" t="str">
        <f>IF($B202="","",IF(VLOOKUP($B202,名簿,5,FALSE)="","",VLOOKUP($B202,名簿,5,FALSE)))</f>
        <v/>
      </c>
      <c r="G202" s="328" t="str">
        <f>IF(VLOOKUP($A202,記①男,5,FALSE)="","",VLOOKUP($A202,記①男,5,FALSE))</f>
        <v/>
      </c>
      <c r="H202" s="327" t="str">
        <f>IF(VLOOKUP($A202,記①男,6,FALSE)="","",VLOOKUP($A202,記①男,6,FALSE))</f>
        <v/>
      </c>
      <c r="I202" s="328" t="str">
        <f>IF(VLOOKUP($A202,記①男,7,FALSE)="","",VLOOKUP($A202,記①男,7,FALSE))</f>
        <v/>
      </c>
      <c r="J202" s="327" t="str">
        <f>IF(VLOOKUP($A202,記①男,8,FALSE)="","",VLOOKUP($A202,記①男,8,FALSE))</f>
        <v/>
      </c>
      <c r="K202" s="328" t="str">
        <f>IF(VLOOKUP($A202,記①男,9,FALSE)="","",VLOOKUP($A202,記①男,9,FALSE))</f>
        <v/>
      </c>
      <c r="L202" s="327" t="str">
        <f>IF(VLOOKUP($A202,記①男,10,FALSE)="","",VLOOKUP($A202,記①男,10,FALSE))</f>
        <v/>
      </c>
      <c r="M202" s="320" t="str">
        <f>IF($B202="","",IF(VLOOKUP($B202,名簿,7,FALSE)="","",VLOOKUP($B202,名簿,7,FALSE)))</f>
        <v/>
      </c>
      <c r="N202" s="307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20"/>
      <c r="D203" s="19" t="str">
        <f>IF($B202="","",VLOOKUP($B202,名簿,2,FALSE))</f>
        <v/>
      </c>
      <c r="E203" s="320"/>
      <c r="F203" s="320"/>
      <c r="G203" s="328"/>
      <c r="H203" s="327"/>
      <c r="I203" s="328"/>
      <c r="J203" s="327"/>
      <c r="K203" s="328"/>
      <c r="L203" s="327"/>
      <c r="M203" s="320"/>
      <c r="N203" s="307"/>
    </row>
    <row r="204" spans="1:14" ht="13.5" customHeight="1" x14ac:dyDescent="0.15">
      <c r="A204" s="329">
        <f t="shared" ref="A204" si="70">A202+1</f>
        <v>79</v>
      </c>
      <c r="B204" s="320" t="str">
        <f>IF(VLOOKUP($A204,記①男,2,FALSE)="","",VLOOKUP($A204,記①男,2,FALSE))</f>
        <v/>
      </c>
      <c r="C204" s="320"/>
      <c r="D204" s="20" t="str">
        <f>IF($B204="","",IF(VLOOKUP($B204,名簿,3,FALSE)="","",VLOOKUP($B204,名簿,3,FALSE)))</f>
        <v/>
      </c>
      <c r="E204" s="320" t="str">
        <f>IF($B204="","",IF(VLOOKUP($B204,名簿,4,FALSE)="","",VLOOKUP($B204,名簿,4,FALSE)))</f>
        <v/>
      </c>
      <c r="F204" s="320" t="str">
        <f>IF($B204="","",IF(VLOOKUP($B204,名簿,5,FALSE)="","",VLOOKUP($B204,名簿,5,FALSE)))</f>
        <v/>
      </c>
      <c r="G204" s="328" t="str">
        <f>IF(VLOOKUP($A204,記①男,5,FALSE)="","",VLOOKUP($A204,記①男,5,FALSE))</f>
        <v/>
      </c>
      <c r="H204" s="327" t="str">
        <f>IF(VLOOKUP($A204,記①男,6,FALSE)="","",VLOOKUP($A204,記①男,6,FALSE))</f>
        <v/>
      </c>
      <c r="I204" s="328" t="str">
        <f>IF(VLOOKUP($A204,記①男,7,FALSE)="","",VLOOKUP($A204,記①男,7,FALSE))</f>
        <v/>
      </c>
      <c r="J204" s="327" t="str">
        <f>IF(VLOOKUP($A204,記①男,8,FALSE)="","",VLOOKUP($A204,記①男,8,FALSE))</f>
        <v/>
      </c>
      <c r="K204" s="328" t="str">
        <f>IF(VLOOKUP($A204,記①男,9,FALSE)="","",VLOOKUP($A204,記①男,9,FALSE))</f>
        <v/>
      </c>
      <c r="L204" s="327" t="str">
        <f>IF(VLOOKUP($A204,記①男,10,FALSE)="","",VLOOKUP($A204,記①男,10,FALSE))</f>
        <v/>
      </c>
      <c r="M204" s="320" t="str">
        <f>IF($B204="","",IF(VLOOKUP($B204,名簿,7,FALSE)="","",VLOOKUP($B204,名簿,7,FALSE)))</f>
        <v/>
      </c>
      <c r="N204" s="307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20"/>
      <c r="D205" s="19" t="str">
        <f>IF($B204="","",VLOOKUP($B204,名簿,2,FALSE))</f>
        <v/>
      </c>
      <c r="E205" s="320"/>
      <c r="F205" s="320"/>
      <c r="G205" s="328"/>
      <c r="H205" s="327"/>
      <c r="I205" s="328"/>
      <c r="J205" s="327"/>
      <c r="K205" s="328"/>
      <c r="L205" s="327"/>
      <c r="M205" s="320"/>
      <c r="N205" s="307"/>
    </row>
    <row r="206" spans="1:14" ht="13.5" customHeight="1" thickBot="1" x14ac:dyDescent="0.2">
      <c r="A206" s="329">
        <f t="shared" ref="A206" si="71">A204+1</f>
        <v>80</v>
      </c>
      <c r="B206" s="308" t="str">
        <f>IF(VLOOKUP($A206,記①男,2,FALSE)="","",VLOOKUP($A206,記①男,2,FALSE))</f>
        <v/>
      </c>
      <c r="C206" s="308"/>
      <c r="D206" s="20" t="str">
        <f>IF($B206="","",IF(VLOOKUP($B206,名簿,3,FALSE)="","",VLOOKUP($B206,名簿,3,FALSE)))</f>
        <v/>
      </c>
      <c r="E206" s="308" t="str">
        <f>IF($B206="","",IF(VLOOKUP($B206,名簿,4,FALSE)="","",VLOOKUP($B206,名簿,4,FALSE)))</f>
        <v/>
      </c>
      <c r="F206" s="308" t="str">
        <f>IF($B206="","",IF(VLOOKUP($B206,名簿,5,FALSE)="","",VLOOKUP($B206,名簿,5,FALSE)))</f>
        <v/>
      </c>
      <c r="G206" s="343" t="str">
        <f>IF(VLOOKUP($A206,記①男,5,FALSE)="","",VLOOKUP($A206,記①男,5,FALSE))</f>
        <v/>
      </c>
      <c r="H206" s="327" t="str">
        <f>IF(VLOOKUP($A206,記①男,6,FALSE)="","",VLOOKUP($A206,記①男,6,FALSE))</f>
        <v/>
      </c>
      <c r="I206" s="343" t="str">
        <f>IF(VLOOKUP($A206,記①男,7,FALSE)="","",VLOOKUP($A206,記①男,7,FALSE))</f>
        <v/>
      </c>
      <c r="J206" s="327" t="str">
        <f>IF(VLOOKUP($A206,記①男,8,FALSE)="","",VLOOKUP($A206,記①男,8,FALSE))</f>
        <v/>
      </c>
      <c r="K206" s="343" t="str">
        <f>IF(VLOOKUP($A206,記①男,9,FALSE)="","",VLOOKUP($A206,記①男,9,FALSE))</f>
        <v/>
      </c>
      <c r="L206" s="327" t="str">
        <f>IF(VLOOKUP($A206,記①男,10,FALSE)="","",VLOOKUP($A206,記①男,10,FALSE))</f>
        <v/>
      </c>
      <c r="M206" s="308" t="str">
        <f>IF($B206="","",IF(VLOOKUP($B206,名簿,7,FALSE)="","",VLOOKUP($B206,名簿,7,FALSE)))</f>
        <v/>
      </c>
      <c r="N206" s="310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09"/>
      <c r="D207" s="21" t="str">
        <f>IF($B206="","",VLOOKUP($B206,名簿,2,FALSE))</f>
        <v/>
      </c>
      <c r="E207" s="309"/>
      <c r="F207" s="309"/>
      <c r="G207" s="344"/>
      <c r="H207" s="342"/>
      <c r="I207" s="344"/>
      <c r="J207" s="342"/>
      <c r="K207" s="344"/>
      <c r="L207" s="342"/>
      <c r="M207" s="309"/>
      <c r="N207" s="311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IF(SUM(記①入力２!$F$4,記①入力２!$Q$4)=0,"",SUM(記①入力２!$F$4,記①入力２!$Q$4))</f>
        <v/>
      </c>
      <c r="I209" s="323" t="str">
        <f>IF(H209="","",H209*名簿!$L$7)</f>
        <v/>
      </c>
      <c r="J209" s="325" t="s">
        <v>14</v>
      </c>
      <c r="K209" s="321" t="str">
        <f>IF(SUM(記①入力２!$G$4,記①入力２!$R$4)=0,"",SUM(記①入力２!$G$4,記①入力２!$R$4))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7511" priority="1196" stopIfTrue="1">
      <formula>G9="円盤投"</formula>
    </cfRule>
    <cfRule type="expression" dxfId="7510" priority="1197" stopIfTrue="1">
      <formula>G9="やり投"</formula>
    </cfRule>
    <cfRule type="expression" dxfId="7509" priority="1198" stopIfTrue="1">
      <formula>G9="砲丸投"</formula>
    </cfRule>
    <cfRule type="expression" dxfId="7508" priority="1199" stopIfTrue="1">
      <formula>G9="走幅跳"</formula>
    </cfRule>
    <cfRule type="expression" dxfId="7507" priority="1200" stopIfTrue="1">
      <formula>G9="走高跳"</formula>
    </cfRule>
  </conditionalFormatting>
  <conditionalFormatting sqref="L31">
    <cfRule type="expression" dxfId="7506" priority="941" stopIfTrue="1">
      <formula>K31="円盤投"</formula>
    </cfRule>
    <cfRule type="expression" dxfId="7505" priority="942" stopIfTrue="1">
      <formula>K31="やり投"</formula>
    </cfRule>
    <cfRule type="expression" dxfId="7504" priority="943" stopIfTrue="1">
      <formula>K31="砲丸投"</formula>
    </cfRule>
    <cfRule type="expression" dxfId="7503" priority="944" stopIfTrue="1">
      <formula>K31="走幅跳"</formula>
    </cfRule>
    <cfRule type="expression" dxfId="7502" priority="945" stopIfTrue="1">
      <formula>K31="走高跳"</formula>
    </cfRule>
  </conditionalFormatting>
  <conditionalFormatting sqref="J35">
    <cfRule type="expression" dxfId="7501" priority="1031" stopIfTrue="1">
      <formula>I35="円盤投"</formula>
    </cfRule>
    <cfRule type="expression" dxfId="7500" priority="1032" stopIfTrue="1">
      <formula>I35="やり投"</formula>
    </cfRule>
    <cfRule type="expression" dxfId="7499" priority="1033" stopIfTrue="1">
      <formula>I35="砲丸投"</formula>
    </cfRule>
    <cfRule type="expression" dxfId="7498" priority="1034" stopIfTrue="1">
      <formula>I35="走幅跳"</formula>
    </cfRule>
    <cfRule type="expression" dxfId="7497" priority="1035" stopIfTrue="1">
      <formula>I35="走高跳"</formula>
    </cfRule>
  </conditionalFormatting>
  <conditionalFormatting sqref="H37">
    <cfRule type="expression" dxfId="7496" priority="1126" stopIfTrue="1">
      <formula>G37="円盤投"</formula>
    </cfRule>
    <cfRule type="expression" dxfId="7495" priority="1127" stopIfTrue="1">
      <formula>G37="やり投"</formula>
    </cfRule>
    <cfRule type="expression" dxfId="7494" priority="1128" stopIfTrue="1">
      <formula>G37="砲丸投"</formula>
    </cfRule>
    <cfRule type="expression" dxfId="7493" priority="1129" stopIfTrue="1">
      <formula>G37="走幅跳"</formula>
    </cfRule>
    <cfRule type="expression" dxfId="7492" priority="1130" stopIfTrue="1">
      <formula>G37="走高跳"</formula>
    </cfRule>
  </conditionalFormatting>
  <conditionalFormatting sqref="J43">
    <cfRule type="expression" dxfId="7491" priority="1011" stopIfTrue="1">
      <formula>I43="円盤投"</formula>
    </cfRule>
    <cfRule type="expression" dxfId="7490" priority="1012" stopIfTrue="1">
      <formula>I43="やり投"</formula>
    </cfRule>
    <cfRule type="expression" dxfId="7489" priority="1013" stopIfTrue="1">
      <formula>I43="砲丸投"</formula>
    </cfRule>
    <cfRule type="expression" dxfId="7488" priority="1014" stopIfTrue="1">
      <formula>I43="走幅跳"</formula>
    </cfRule>
    <cfRule type="expression" dxfId="7487" priority="1015" stopIfTrue="1">
      <formula>I43="走高跳"</formula>
    </cfRule>
  </conditionalFormatting>
  <conditionalFormatting sqref="J41">
    <cfRule type="expression" dxfId="7486" priority="1016" stopIfTrue="1">
      <formula>I41="円盤投"</formula>
    </cfRule>
    <cfRule type="expression" dxfId="7485" priority="1017" stopIfTrue="1">
      <formula>I41="やり投"</formula>
    </cfRule>
    <cfRule type="expression" dxfId="7484" priority="1018" stopIfTrue="1">
      <formula>I41="砲丸投"</formula>
    </cfRule>
    <cfRule type="expression" dxfId="7483" priority="1019" stopIfTrue="1">
      <formula>I41="走幅跳"</formula>
    </cfRule>
    <cfRule type="expression" dxfId="7482" priority="1020" stopIfTrue="1">
      <formula>I41="走高跳"</formula>
    </cfRule>
  </conditionalFormatting>
  <conditionalFormatting sqref="H43">
    <cfRule type="expression" dxfId="7481" priority="1111" stopIfTrue="1">
      <formula>G43="円盤投"</formula>
    </cfRule>
    <cfRule type="expression" dxfId="7480" priority="1112" stopIfTrue="1">
      <formula>G43="やり投"</formula>
    </cfRule>
    <cfRule type="expression" dxfId="7479" priority="1113" stopIfTrue="1">
      <formula>G43="砲丸投"</formula>
    </cfRule>
    <cfRule type="expression" dxfId="7478" priority="1114" stopIfTrue="1">
      <formula>G43="走幅跳"</formula>
    </cfRule>
    <cfRule type="expression" dxfId="7477" priority="1115" stopIfTrue="1">
      <formula>G43="走高跳"</formula>
    </cfRule>
  </conditionalFormatting>
  <conditionalFormatting sqref="J47">
    <cfRule type="expression" dxfId="7476" priority="1001" stopIfTrue="1">
      <formula>I47="円盤投"</formula>
    </cfRule>
    <cfRule type="expression" dxfId="7475" priority="1002" stopIfTrue="1">
      <formula>I47="やり投"</formula>
    </cfRule>
    <cfRule type="expression" dxfId="7474" priority="1003" stopIfTrue="1">
      <formula>I47="砲丸投"</formula>
    </cfRule>
    <cfRule type="expression" dxfId="7473" priority="1004" stopIfTrue="1">
      <formula>I47="走幅跳"</formula>
    </cfRule>
    <cfRule type="expression" dxfId="7472" priority="1005" stopIfTrue="1">
      <formula>I47="走高跳"</formula>
    </cfRule>
  </conditionalFormatting>
  <conditionalFormatting sqref="J9">
    <cfRule type="expression" dxfId="7471" priority="1096" stopIfTrue="1">
      <formula>I9="円盤投"</formula>
    </cfRule>
    <cfRule type="expression" dxfId="7470" priority="1097" stopIfTrue="1">
      <formula>I9="やり投"</formula>
    </cfRule>
    <cfRule type="expression" dxfId="7469" priority="1098" stopIfTrue="1">
      <formula>I9="砲丸投"</formula>
    </cfRule>
    <cfRule type="expression" dxfId="7468" priority="1099" stopIfTrue="1">
      <formula>I9="走幅跳"</formula>
    </cfRule>
    <cfRule type="expression" dxfId="7467" priority="1100" stopIfTrue="1">
      <formula>I9="走高跳"</formula>
    </cfRule>
  </conditionalFormatting>
  <conditionalFormatting sqref="H11">
    <cfRule type="expression" dxfId="7466" priority="1191" stopIfTrue="1">
      <formula>G11="円盤投"</formula>
    </cfRule>
    <cfRule type="expression" dxfId="7465" priority="1192" stopIfTrue="1">
      <formula>G11="やり投"</formula>
    </cfRule>
    <cfRule type="expression" dxfId="7464" priority="1193" stopIfTrue="1">
      <formula>G11="砲丸投"</formula>
    </cfRule>
    <cfRule type="expression" dxfId="7463" priority="1194" stopIfTrue="1">
      <formula>G11="走幅跳"</formula>
    </cfRule>
    <cfRule type="expression" dxfId="7462" priority="1195" stopIfTrue="1">
      <formula>G11="走高跳"</formula>
    </cfRule>
  </conditionalFormatting>
  <conditionalFormatting sqref="H13">
    <cfRule type="expression" dxfId="7461" priority="1186" stopIfTrue="1">
      <formula>G13="円盤投"</formula>
    </cfRule>
    <cfRule type="expression" dxfId="7460" priority="1187" stopIfTrue="1">
      <formula>G13="やり投"</formula>
    </cfRule>
    <cfRule type="expression" dxfId="7459" priority="1188" stopIfTrue="1">
      <formula>G13="砲丸投"</formula>
    </cfRule>
    <cfRule type="expression" dxfId="7458" priority="1189" stopIfTrue="1">
      <formula>G13="走幅跳"</formula>
    </cfRule>
    <cfRule type="expression" dxfId="7457" priority="1190" stopIfTrue="1">
      <formula>G13="走高跳"</formula>
    </cfRule>
  </conditionalFormatting>
  <conditionalFormatting sqref="H15">
    <cfRule type="expression" dxfId="7456" priority="1181" stopIfTrue="1">
      <formula>G15="円盤投"</formula>
    </cfRule>
    <cfRule type="expression" dxfId="7455" priority="1182" stopIfTrue="1">
      <formula>G15="やり投"</formula>
    </cfRule>
    <cfRule type="expression" dxfId="7454" priority="1183" stopIfTrue="1">
      <formula>G15="砲丸投"</formula>
    </cfRule>
    <cfRule type="expression" dxfId="7453" priority="1184" stopIfTrue="1">
      <formula>G15="走幅跳"</formula>
    </cfRule>
    <cfRule type="expression" dxfId="7452" priority="1185" stopIfTrue="1">
      <formula>G15="走高跳"</formula>
    </cfRule>
  </conditionalFormatting>
  <conditionalFormatting sqref="H17">
    <cfRule type="expression" dxfId="7451" priority="1176" stopIfTrue="1">
      <formula>G17="円盤投"</formula>
    </cfRule>
    <cfRule type="expression" dxfId="7450" priority="1177" stopIfTrue="1">
      <formula>G17="やり投"</formula>
    </cfRule>
    <cfRule type="expression" dxfId="7449" priority="1178" stopIfTrue="1">
      <formula>G17="砲丸投"</formula>
    </cfRule>
    <cfRule type="expression" dxfId="7448" priority="1179" stopIfTrue="1">
      <formula>G17="走幅跳"</formula>
    </cfRule>
    <cfRule type="expression" dxfId="7447" priority="1180" stopIfTrue="1">
      <formula>G17="走高跳"</formula>
    </cfRule>
  </conditionalFormatting>
  <conditionalFormatting sqref="H19">
    <cfRule type="expression" dxfId="7446" priority="1171" stopIfTrue="1">
      <formula>G19="円盤投"</formula>
    </cfRule>
    <cfRule type="expression" dxfId="7445" priority="1172" stopIfTrue="1">
      <formula>G19="やり投"</formula>
    </cfRule>
    <cfRule type="expression" dxfId="7444" priority="1173" stopIfTrue="1">
      <formula>G19="砲丸投"</formula>
    </cfRule>
    <cfRule type="expression" dxfId="7443" priority="1174" stopIfTrue="1">
      <formula>G19="走幅跳"</formula>
    </cfRule>
    <cfRule type="expression" dxfId="7442" priority="1175" stopIfTrue="1">
      <formula>G19="走高跳"</formula>
    </cfRule>
  </conditionalFormatting>
  <conditionalFormatting sqref="H21">
    <cfRule type="expression" dxfId="7441" priority="1166" stopIfTrue="1">
      <formula>G21="円盤投"</formula>
    </cfRule>
    <cfRule type="expression" dxfId="7440" priority="1167" stopIfTrue="1">
      <formula>G21="やり投"</formula>
    </cfRule>
    <cfRule type="expression" dxfId="7439" priority="1168" stopIfTrue="1">
      <formula>G21="砲丸投"</formula>
    </cfRule>
    <cfRule type="expression" dxfId="7438" priority="1169" stopIfTrue="1">
      <formula>G21="走幅跳"</formula>
    </cfRule>
    <cfRule type="expression" dxfId="7437" priority="1170" stopIfTrue="1">
      <formula>G21="走高跳"</formula>
    </cfRule>
  </conditionalFormatting>
  <conditionalFormatting sqref="H23">
    <cfRule type="expression" dxfId="7436" priority="1161" stopIfTrue="1">
      <formula>G23="円盤投"</formula>
    </cfRule>
    <cfRule type="expression" dxfId="7435" priority="1162" stopIfTrue="1">
      <formula>G23="やり投"</formula>
    </cfRule>
    <cfRule type="expression" dxfId="7434" priority="1163" stopIfTrue="1">
      <formula>G23="砲丸投"</formula>
    </cfRule>
    <cfRule type="expression" dxfId="7433" priority="1164" stopIfTrue="1">
      <formula>G23="走幅跳"</formula>
    </cfRule>
    <cfRule type="expression" dxfId="7432" priority="1165" stopIfTrue="1">
      <formula>G23="走高跳"</formula>
    </cfRule>
  </conditionalFormatting>
  <conditionalFormatting sqref="H25">
    <cfRule type="expression" dxfId="7431" priority="1156" stopIfTrue="1">
      <formula>G25="円盤投"</formula>
    </cfRule>
    <cfRule type="expression" dxfId="7430" priority="1157" stopIfTrue="1">
      <formula>G25="やり投"</formula>
    </cfRule>
    <cfRule type="expression" dxfId="7429" priority="1158" stopIfTrue="1">
      <formula>G25="砲丸投"</formula>
    </cfRule>
    <cfRule type="expression" dxfId="7428" priority="1159" stopIfTrue="1">
      <formula>G25="走幅跳"</formula>
    </cfRule>
    <cfRule type="expression" dxfId="7427" priority="1160" stopIfTrue="1">
      <formula>G25="走高跳"</formula>
    </cfRule>
  </conditionalFormatting>
  <conditionalFormatting sqref="H27">
    <cfRule type="expression" dxfId="7426" priority="1151" stopIfTrue="1">
      <formula>G27="円盤投"</formula>
    </cfRule>
    <cfRule type="expression" dxfId="7425" priority="1152" stopIfTrue="1">
      <formula>G27="やり投"</formula>
    </cfRule>
    <cfRule type="expression" dxfId="7424" priority="1153" stopIfTrue="1">
      <formula>G27="砲丸投"</formula>
    </cfRule>
    <cfRule type="expression" dxfId="7423" priority="1154" stopIfTrue="1">
      <formula>G27="走幅跳"</formula>
    </cfRule>
    <cfRule type="expression" dxfId="7422" priority="1155" stopIfTrue="1">
      <formula>G27="走高跳"</formula>
    </cfRule>
  </conditionalFormatting>
  <conditionalFormatting sqref="H29">
    <cfRule type="expression" dxfId="7421" priority="1146" stopIfTrue="1">
      <formula>G29="円盤投"</formula>
    </cfRule>
    <cfRule type="expression" dxfId="7420" priority="1147" stopIfTrue="1">
      <formula>G29="やり投"</formula>
    </cfRule>
    <cfRule type="expression" dxfId="7419" priority="1148" stopIfTrue="1">
      <formula>G29="砲丸投"</formula>
    </cfRule>
    <cfRule type="expression" dxfId="7418" priority="1149" stopIfTrue="1">
      <formula>G29="走幅跳"</formula>
    </cfRule>
    <cfRule type="expression" dxfId="7417" priority="1150" stopIfTrue="1">
      <formula>G29="走高跳"</formula>
    </cfRule>
  </conditionalFormatting>
  <conditionalFormatting sqref="H31">
    <cfRule type="expression" dxfId="7416" priority="1141" stopIfTrue="1">
      <formula>G31="円盤投"</formula>
    </cfRule>
    <cfRule type="expression" dxfId="7415" priority="1142" stopIfTrue="1">
      <formula>G31="やり投"</formula>
    </cfRule>
    <cfRule type="expression" dxfId="7414" priority="1143" stopIfTrue="1">
      <formula>G31="砲丸投"</formula>
    </cfRule>
    <cfRule type="expression" dxfId="7413" priority="1144" stopIfTrue="1">
      <formula>G31="走幅跳"</formula>
    </cfRule>
    <cfRule type="expression" dxfId="7412" priority="1145" stopIfTrue="1">
      <formula>G31="走高跳"</formula>
    </cfRule>
  </conditionalFormatting>
  <conditionalFormatting sqref="H33">
    <cfRule type="expression" dxfId="7411" priority="1136" stopIfTrue="1">
      <formula>G33="円盤投"</formula>
    </cfRule>
    <cfRule type="expression" dxfId="7410" priority="1137" stopIfTrue="1">
      <formula>G33="やり投"</formula>
    </cfRule>
    <cfRule type="expression" dxfId="7409" priority="1138" stopIfTrue="1">
      <formula>G33="砲丸投"</formula>
    </cfRule>
    <cfRule type="expression" dxfId="7408" priority="1139" stopIfTrue="1">
      <formula>G33="走幅跳"</formula>
    </cfRule>
    <cfRule type="expression" dxfId="7407" priority="1140" stopIfTrue="1">
      <formula>G33="走高跳"</formula>
    </cfRule>
  </conditionalFormatting>
  <conditionalFormatting sqref="H35">
    <cfRule type="expression" dxfId="7406" priority="1131" stopIfTrue="1">
      <formula>G35="円盤投"</formula>
    </cfRule>
    <cfRule type="expression" dxfId="7405" priority="1132" stopIfTrue="1">
      <formula>G35="やり投"</formula>
    </cfRule>
    <cfRule type="expression" dxfId="7404" priority="1133" stopIfTrue="1">
      <formula>G35="砲丸投"</formula>
    </cfRule>
    <cfRule type="expression" dxfId="7403" priority="1134" stopIfTrue="1">
      <formula>G35="走幅跳"</formula>
    </cfRule>
    <cfRule type="expression" dxfId="7402" priority="1135" stopIfTrue="1">
      <formula>G35="走高跳"</formula>
    </cfRule>
  </conditionalFormatting>
  <conditionalFormatting sqref="H39">
    <cfRule type="expression" dxfId="7401" priority="1121" stopIfTrue="1">
      <formula>G39="円盤投"</formula>
    </cfRule>
    <cfRule type="expression" dxfId="7400" priority="1122" stopIfTrue="1">
      <formula>G39="やり投"</formula>
    </cfRule>
    <cfRule type="expression" dxfId="7399" priority="1123" stopIfTrue="1">
      <formula>G39="砲丸投"</formula>
    </cfRule>
    <cfRule type="expression" dxfId="7398" priority="1124" stopIfTrue="1">
      <formula>G39="走幅跳"</formula>
    </cfRule>
    <cfRule type="expression" dxfId="7397" priority="1125" stopIfTrue="1">
      <formula>G39="走高跳"</formula>
    </cfRule>
  </conditionalFormatting>
  <conditionalFormatting sqref="H41">
    <cfRule type="expression" dxfId="7396" priority="1116" stopIfTrue="1">
      <formula>G41="円盤投"</formula>
    </cfRule>
    <cfRule type="expression" dxfId="7395" priority="1117" stopIfTrue="1">
      <formula>G41="やり投"</formula>
    </cfRule>
    <cfRule type="expression" dxfId="7394" priority="1118" stopIfTrue="1">
      <formula>G41="砲丸投"</formula>
    </cfRule>
    <cfRule type="expression" dxfId="7393" priority="1119" stopIfTrue="1">
      <formula>G41="走幅跳"</formula>
    </cfRule>
    <cfRule type="expression" dxfId="7392" priority="1120" stopIfTrue="1">
      <formula>G41="走高跳"</formula>
    </cfRule>
  </conditionalFormatting>
  <conditionalFormatting sqref="H45">
    <cfRule type="expression" dxfId="7391" priority="1106" stopIfTrue="1">
      <formula>G45="円盤投"</formula>
    </cfRule>
    <cfRule type="expression" dxfId="7390" priority="1107" stopIfTrue="1">
      <formula>G45="やり投"</formula>
    </cfRule>
    <cfRule type="expression" dxfId="7389" priority="1108" stopIfTrue="1">
      <formula>G45="砲丸投"</formula>
    </cfRule>
    <cfRule type="expression" dxfId="7388" priority="1109" stopIfTrue="1">
      <formula>G45="走幅跳"</formula>
    </cfRule>
    <cfRule type="expression" dxfId="7387" priority="1110" stopIfTrue="1">
      <formula>G45="走高跳"</formula>
    </cfRule>
  </conditionalFormatting>
  <conditionalFormatting sqref="H47">
    <cfRule type="expression" dxfId="7386" priority="1101" stopIfTrue="1">
      <formula>G47="円盤投"</formula>
    </cfRule>
    <cfRule type="expression" dxfId="7385" priority="1102" stopIfTrue="1">
      <formula>G47="やり投"</formula>
    </cfRule>
    <cfRule type="expression" dxfId="7384" priority="1103" stopIfTrue="1">
      <formula>G47="砲丸投"</formula>
    </cfRule>
    <cfRule type="expression" dxfId="7383" priority="1104" stopIfTrue="1">
      <formula>G47="走幅跳"</formula>
    </cfRule>
    <cfRule type="expression" dxfId="7382" priority="1105" stopIfTrue="1">
      <formula>G47="走高跳"</formula>
    </cfRule>
  </conditionalFormatting>
  <conditionalFormatting sqref="J11">
    <cfRule type="expression" dxfId="7381" priority="1091" stopIfTrue="1">
      <formula>I11="円盤投"</formula>
    </cfRule>
    <cfRule type="expression" dxfId="7380" priority="1092" stopIfTrue="1">
      <formula>I11="やり投"</formula>
    </cfRule>
    <cfRule type="expression" dxfId="7379" priority="1093" stopIfTrue="1">
      <formula>I11="砲丸投"</formula>
    </cfRule>
    <cfRule type="expression" dxfId="7378" priority="1094" stopIfTrue="1">
      <formula>I11="走幅跳"</formula>
    </cfRule>
    <cfRule type="expression" dxfId="7377" priority="1095" stopIfTrue="1">
      <formula>I11="走高跳"</formula>
    </cfRule>
  </conditionalFormatting>
  <conditionalFormatting sqref="J13">
    <cfRule type="expression" dxfId="7376" priority="1086" stopIfTrue="1">
      <formula>I13="円盤投"</formula>
    </cfRule>
    <cfRule type="expression" dxfId="7375" priority="1087" stopIfTrue="1">
      <formula>I13="やり投"</formula>
    </cfRule>
    <cfRule type="expression" dxfId="7374" priority="1088" stopIfTrue="1">
      <formula>I13="砲丸投"</formula>
    </cfRule>
    <cfRule type="expression" dxfId="7373" priority="1089" stopIfTrue="1">
      <formula>I13="走幅跳"</formula>
    </cfRule>
    <cfRule type="expression" dxfId="7372" priority="1090" stopIfTrue="1">
      <formula>I13="走高跳"</formula>
    </cfRule>
  </conditionalFormatting>
  <conditionalFormatting sqref="J15">
    <cfRule type="expression" dxfId="7371" priority="1081" stopIfTrue="1">
      <formula>I15="円盤投"</formula>
    </cfRule>
    <cfRule type="expression" dxfId="7370" priority="1082" stopIfTrue="1">
      <formula>I15="やり投"</formula>
    </cfRule>
    <cfRule type="expression" dxfId="7369" priority="1083" stopIfTrue="1">
      <formula>I15="砲丸投"</formula>
    </cfRule>
    <cfRule type="expression" dxfId="7368" priority="1084" stopIfTrue="1">
      <formula>I15="走幅跳"</formula>
    </cfRule>
    <cfRule type="expression" dxfId="7367" priority="1085" stopIfTrue="1">
      <formula>I15="走高跳"</formula>
    </cfRule>
  </conditionalFormatting>
  <conditionalFormatting sqref="J17">
    <cfRule type="expression" dxfId="7366" priority="1076" stopIfTrue="1">
      <formula>I17="円盤投"</formula>
    </cfRule>
    <cfRule type="expression" dxfId="7365" priority="1077" stopIfTrue="1">
      <formula>I17="やり投"</formula>
    </cfRule>
    <cfRule type="expression" dxfId="7364" priority="1078" stopIfTrue="1">
      <formula>I17="砲丸投"</formula>
    </cfRule>
    <cfRule type="expression" dxfId="7363" priority="1079" stopIfTrue="1">
      <formula>I17="走幅跳"</formula>
    </cfRule>
    <cfRule type="expression" dxfId="7362" priority="1080" stopIfTrue="1">
      <formula>I17="走高跳"</formula>
    </cfRule>
  </conditionalFormatting>
  <conditionalFormatting sqref="J19">
    <cfRule type="expression" dxfId="7361" priority="1071" stopIfTrue="1">
      <formula>I19="円盤投"</formula>
    </cfRule>
    <cfRule type="expression" dxfId="7360" priority="1072" stopIfTrue="1">
      <formula>I19="やり投"</formula>
    </cfRule>
    <cfRule type="expression" dxfId="7359" priority="1073" stopIfTrue="1">
      <formula>I19="砲丸投"</formula>
    </cfRule>
    <cfRule type="expression" dxfId="7358" priority="1074" stopIfTrue="1">
      <formula>I19="走幅跳"</formula>
    </cfRule>
    <cfRule type="expression" dxfId="7357" priority="1075" stopIfTrue="1">
      <formula>I19="走高跳"</formula>
    </cfRule>
  </conditionalFormatting>
  <conditionalFormatting sqref="J21">
    <cfRule type="expression" dxfId="7356" priority="1066" stopIfTrue="1">
      <formula>I21="円盤投"</formula>
    </cfRule>
    <cfRule type="expression" dxfId="7355" priority="1067" stopIfTrue="1">
      <formula>I21="やり投"</formula>
    </cfRule>
    <cfRule type="expression" dxfId="7354" priority="1068" stopIfTrue="1">
      <formula>I21="砲丸投"</formula>
    </cfRule>
    <cfRule type="expression" dxfId="7353" priority="1069" stopIfTrue="1">
      <formula>I21="走幅跳"</formula>
    </cfRule>
    <cfRule type="expression" dxfId="7352" priority="1070" stopIfTrue="1">
      <formula>I21="走高跳"</formula>
    </cfRule>
  </conditionalFormatting>
  <conditionalFormatting sqref="J23">
    <cfRule type="expression" dxfId="7351" priority="1061" stopIfTrue="1">
      <formula>I23="円盤投"</formula>
    </cfRule>
    <cfRule type="expression" dxfId="7350" priority="1062" stopIfTrue="1">
      <formula>I23="やり投"</formula>
    </cfRule>
    <cfRule type="expression" dxfId="7349" priority="1063" stopIfTrue="1">
      <formula>I23="砲丸投"</formula>
    </cfRule>
    <cfRule type="expression" dxfId="7348" priority="1064" stopIfTrue="1">
      <formula>I23="走幅跳"</formula>
    </cfRule>
    <cfRule type="expression" dxfId="7347" priority="1065" stopIfTrue="1">
      <formula>I23="走高跳"</formula>
    </cfRule>
  </conditionalFormatting>
  <conditionalFormatting sqref="J25">
    <cfRule type="expression" dxfId="7346" priority="1056" stopIfTrue="1">
      <formula>I25="円盤投"</formula>
    </cfRule>
    <cfRule type="expression" dxfId="7345" priority="1057" stopIfTrue="1">
      <formula>I25="やり投"</formula>
    </cfRule>
    <cfRule type="expression" dxfId="7344" priority="1058" stopIfTrue="1">
      <formula>I25="砲丸投"</formula>
    </cfRule>
    <cfRule type="expression" dxfId="7343" priority="1059" stopIfTrue="1">
      <formula>I25="走幅跳"</formula>
    </cfRule>
    <cfRule type="expression" dxfId="7342" priority="1060" stopIfTrue="1">
      <formula>I25="走高跳"</formula>
    </cfRule>
  </conditionalFormatting>
  <conditionalFormatting sqref="J27">
    <cfRule type="expression" dxfId="7341" priority="1051" stopIfTrue="1">
      <formula>I27="円盤投"</formula>
    </cfRule>
    <cfRule type="expression" dxfId="7340" priority="1052" stopIfTrue="1">
      <formula>I27="やり投"</formula>
    </cfRule>
    <cfRule type="expression" dxfId="7339" priority="1053" stopIfTrue="1">
      <formula>I27="砲丸投"</formula>
    </cfRule>
    <cfRule type="expression" dxfId="7338" priority="1054" stopIfTrue="1">
      <formula>I27="走幅跳"</formula>
    </cfRule>
    <cfRule type="expression" dxfId="7337" priority="1055" stopIfTrue="1">
      <formula>I27="走高跳"</formula>
    </cfRule>
  </conditionalFormatting>
  <conditionalFormatting sqref="J29">
    <cfRule type="expression" dxfId="7336" priority="1046" stopIfTrue="1">
      <formula>I29="円盤投"</formula>
    </cfRule>
    <cfRule type="expression" dxfId="7335" priority="1047" stopIfTrue="1">
      <formula>I29="やり投"</formula>
    </cfRule>
    <cfRule type="expression" dxfId="7334" priority="1048" stopIfTrue="1">
      <formula>I29="砲丸投"</formula>
    </cfRule>
    <cfRule type="expression" dxfId="7333" priority="1049" stopIfTrue="1">
      <formula>I29="走幅跳"</formula>
    </cfRule>
    <cfRule type="expression" dxfId="7332" priority="1050" stopIfTrue="1">
      <formula>I29="走高跳"</formula>
    </cfRule>
  </conditionalFormatting>
  <conditionalFormatting sqref="J31">
    <cfRule type="expression" dxfId="7331" priority="1041" stopIfTrue="1">
      <formula>I31="円盤投"</formula>
    </cfRule>
    <cfRule type="expression" dxfId="7330" priority="1042" stopIfTrue="1">
      <formula>I31="やり投"</formula>
    </cfRule>
    <cfRule type="expression" dxfId="7329" priority="1043" stopIfTrue="1">
      <formula>I31="砲丸投"</formula>
    </cfRule>
    <cfRule type="expression" dxfId="7328" priority="1044" stopIfTrue="1">
      <formula>I31="走幅跳"</formula>
    </cfRule>
    <cfRule type="expression" dxfId="7327" priority="1045" stopIfTrue="1">
      <formula>I31="走高跳"</formula>
    </cfRule>
  </conditionalFormatting>
  <conditionalFormatting sqref="J33">
    <cfRule type="expression" dxfId="7326" priority="1036" stopIfTrue="1">
      <formula>I33="円盤投"</formula>
    </cfRule>
    <cfRule type="expression" dxfId="7325" priority="1037" stopIfTrue="1">
      <formula>I33="やり投"</formula>
    </cfRule>
    <cfRule type="expression" dxfId="7324" priority="1038" stopIfTrue="1">
      <formula>I33="砲丸投"</formula>
    </cfRule>
    <cfRule type="expression" dxfId="7323" priority="1039" stopIfTrue="1">
      <formula>I33="走幅跳"</formula>
    </cfRule>
    <cfRule type="expression" dxfId="7322" priority="1040" stopIfTrue="1">
      <formula>I33="走高跳"</formula>
    </cfRule>
  </conditionalFormatting>
  <conditionalFormatting sqref="J37">
    <cfRule type="expression" dxfId="7321" priority="1026" stopIfTrue="1">
      <formula>I37="円盤投"</formula>
    </cfRule>
    <cfRule type="expression" dxfId="7320" priority="1027" stopIfTrue="1">
      <formula>I37="やり投"</formula>
    </cfRule>
    <cfRule type="expression" dxfId="7319" priority="1028" stopIfTrue="1">
      <formula>I37="砲丸投"</formula>
    </cfRule>
    <cfRule type="expression" dxfId="7318" priority="1029" stopIfTrue="1">
      <formula>I37="走幅跳"</formula>
    </cfRule>
    <cfRule type="expression" dxfId="7317" priority="1030" stopIfTrue="1">
      <formula>I37="走高跳"</formula>
    </cfRule>
  </conditionalFormatting>
  <conditionalFormatting sqref="J39">
    <cfRule type="expression" dxfId="7316" priority="1021" stopIfTrue="1">
      <formula>I39="円盤投"</formula>
    </cfRule>
    <cfRule type="expression" dxfId="7315" priority="1022" stopIfTrue="1">
      <formula>I39="やり投"</formula>
    </cfRule>
    <cfRule type="expression" dxfId="7314" priority="1023" stopIfTrue="1">
      <formula>I39="砲丸投"</formula>
    </cfRule>
    <cfRule type="expression" dxfId="7313" priority="1024" stopIfTrue="1">
      <formula>I39="走幅跳"</formula>
    </cfRule>
    <cfRule type="expression" dxfId="7312" priority="1025" stopIfTrue="1">
      <formula>I39="走高跳"</formula>
    </cfRule>
  </conditionalFormatting>
  <conditionalFormatting sqref="J45">
    <cfRule type="expression" dxfId="7311" priority="1006" stopIfTrue="1">
      <formula>I45="円盤投"</formula>
    </cfRule>
    <cfRule type="expression" dxfId="7310" priority="1007" stopIfTrue="1">
      <formula>I45="やり投"</formula>
    </cfRule>
    <cfRule type="expression" dxfId="7309" priority="1008" stopIfTrue="1">
      <formula>I45="砲丸投"</formula>
    </cfRule>
    <cfRule type="expression" dxfId="7308" priority="1009" stopIfTrue="1">
      <formula>I45="走幅跳"</formula>
    </cfRule>
    <cfRule type="expression" dxfId="7307" priority="1010" stopIfTrue="1">
      <formula>I45="走高跳"</formula>
    </cfRule>
  </conditionalFormatting>
  <conditionalFormatting sqref="L9">
    <cfRule type="expression" dxfId="7306" priority="996" stopIfTrue="1">
      <formula>K9="円盤投"</formula>
    </cfRule>
    <cfRule type="expression" dxfId="7305" priority="997" stopIfTrue="1">
      <formula>K9="やり投"</formula>
    </cfRule>
    <cfRule type="expression" dxfId="7304" priority="998" stopIfTrue="1">
      <formula>K9="砲丸投"</formula>
    </cfRule>
    <cfRule type="expression" dxfId="7303" priority="999" stopIfTrue="1">
      <formula>K9="走幅跳"</formula>
    </cfRule>
    <cfRule type="expression" dxfId="7302" priority="1000" stopIfTrue="1">
      <formula>K9="走高跳"</formula>
    </cfRule>
  </conditionalFormatting>
  <conditionalFormatting sqref="L11">
    <cfRule type="expression" dxfId="7301" priority="991" stopIfTrue="1">
      <formula>K11="円盤投"</formula>
    </cfRule>
    <cfRule type="expression" dxfId="7300" priority="992" stopIfTrue="1">
      <formula>K11="やり投"</formula>
    </cfRule>
    <cfRule type="expression" dxfId="7299" priority="993" stopIfTrue="1">
      <formula>K11="砲丸投"</formula>
    </cfRule>
    <cfRule type="expression" dxfId="7298" priority="994" stopIfTrue="1">
      <formula>K11="走幅跳"</formula>
    </cfRule>
    <cfRule type="expression" dxfId="7297" priority="995" stopIfTrue="1">
      <formula>K11="走高跳"</formula>
    </cfRule>
  </conditionalFormatting>
  <conditionalFormatting sqref="L13">
    <cfRule type="expression" dxfId="7296" priority="986" stopIfTrue="1">
      <formula>K13="円盤投"</formula>
    </cfRule>
    <cfRule type="expression" dxfId="7295" priority="987" stopIfTrue="1">
      <formula>K13="やり投"</formula>
    </cfRule>
    <cfRule type="expression" dxfId="7294" priority="988" stopIfTrue="1">
      <formula>K13="砲丸投"</formula>
    </cfRule>
    <cfRule type="expression" dxfId="7293" priority="989" stopIfTrue="1">
      <formula>K13="走幅跳"</formula>
    </cfRule>
    <cfRule type="expression" dxfId="7292" priority="990" stopIfTrue="1">
      <formula>K13="走高跳"</formula>
    </cfRule>
  </conditionalFormatting>
  <conditionalFormatting sqref="L15">
    <cfRule type="expression" dxfId="7291" priority="981" stopIfTrue="1">
      <formula>K15="円盤投"</formula>
    </cfRule>
    <cfRule type="expression" dxfId="7290" priority="982" stopIfTrue="1">
      <formula>K15="やり投"</formula>
    </cfRule>
    <cfRule type="expression" dxfId="7289" priority="983" stopIfTrue="1">
      <formula>K15="砲丸投"</formula>
    </cfRule>
    <cfRule type="expression" dxfId="7288" priority="984" stopIfTrue="1">
      <formula>K15="走幅跳"</formula>
    </cfRule>
    <cfRule type="expression" dxfId="7287" priority="985" stopIfTrue="1">
      <formula>K15="走高跳"</formula>
    </cfRule>
  </conditionalFormatting>
  <conditionalFormatting sqref="L17">
    <cfRule type="expression" dxfId="7286" priority="976" stopIfTrue="1">
      <formula>K17="円盤投"</formula>
    </cfRule>
    <cfRule type="expression" dxfId="7285" priority="977" stopIfTrue="1">
      <formula>K17="やり投"</formula>
    </cfRule>
    <cfRule type="expression" dxfId="7284" priority="978" stopIfTrue="1">
      <formula>K17="砲丸投"</formula>
    </cfRule>
    <cfRule type="expression" dxfId="7283" priority="979" stopIfTrue="1">
      <formula>K17="走幅跳"</formula>
    </cfRule>
    <cfRule type="expression" dxfId="7282" priority="980" stopIfTrue="1">
      <formula>K17="走高跳"</formula>
    </cfRule>
  </conditionalFormatting>
  <conditionalFormatting sqref="L19">
    <cfRule type="expression" dxfId="7281" priority="971" stopIfTrue="1">
      <formula>K19="円盤投"</formula>
    </cfRule>
    <cfRule type="expression" dxfId="7280" priority="972" stopIfTrue="1">
      <formula>K19="やり投"</formula>
    </cfRule>
    <cfRule type="expression" dxfId="7279" priority="973" stopIfTrue="1">
      <formula>K19="砲丸投"</formula>
    </cfRule>
    <cfRule type="expression" dxfId="7278" priority="974" stopIfTrue="1">
      <formula>K19="走幅跳"</formula>
    </cfRule>
    <cfRule type="expression" dxfId="7277" priority="975" stopIfTrue="1">
      <formula>K19="走高跳"</formula>
    </cfRule>
  </conditionalFormatting>
  <conditionalFormatting sqref="L21">
    <cfRule type="expression" dxfId="7276" priority="966" stopIfTrue="1">
      <formula>K21="円盤投"</formula>
    </cfRule>
    <cfRule type="expression" dxfId="7275" priority="967" stopIfTrue="1">
      <formula>K21="やり投"</formula>
    </cfRule>
    <cfRule type="expression" dxfId="7274" priority="968" stopIfTrue="1">
      <formula>K21="砲丸投"</formula>
    </cfRule>
    <cfRule type="expression" dxfId="7273" priority="969" stopIfTrue="1">
      <formula>K21="走幅跳"</formula>
    </cfRule>
    <cfRule type="expression" dxfId="7272" priority="970" stopIfTrue="1">
      <formula>K21="走高跳"</formula>
    </cfRule>
  </conditionalFormatting>
  <conditionalFormatting sqref="L23">
    <cfRule type="expression" dxfId="7271" priority="961" stopIfTrue="1">
      <formula>K23="円盤投"</formula>
    </cfRule>
    <cfRule type="expression" dxfId="7270" priority="962" stopIfTrue="1">
      <formula>K23="やり投"</formula>
    </cfRule>
    <cfRule type="expression" dxfId="7269" priority="963" stopIfTrue="1">
      <formula>K23="砲丸投"</formula>
    </cfRule>
    <cfRule type="expression" dxfId="7268" priority="964" stopIfTrue="1">
      <formula>K23="走幅跳"</formula>
    </cfRule>
    <cfRule type="expression" dxfId="7267" priority="965" stopIfTrue="1">
      <formula>K23="走高跳"</formula>
    </cfRule>
  </conditionalFormatting>
  <conditionalFormatting sqref="L25">
    <cfRule type="expression" dxfId="7266" priority="956" stopIfTrue="1">
      <formula>K25="円盤投"</formula>
    </cfRule>
    <cfRule type="expression" dxfId="7265" priority="957" stopIfTrue="1">
      <formula>K25="やり投"</formula>
    </cfRule>
    <cfRule type="expression" dxfId="7264" priority="958" stopIfTrue="1">
      <formula>K25="砲丸投"</formula>
    </cfRule>
    <cfRule type="expression" dxfId="7263" priority="959" stopIfTrue="1">
      <formula>K25="走幅跳"</formula>
    </cfRule>
    <cfRule type="expression" dxfId="7262" priority="960" stopIfTrue="1">
      <formula>K25="走高跳"</formula>
    </cfRule>
  </conditionalFormatting>
  <conditionalFormatting sqref="L27">
    <cfRule type="expression" dxfId="7261" priority="951" stopIfTrue="1">
      <formula>K27="円盤投"</formula>
    </cfRule>
    <cfRule type="expression" dxfId="7260" priority="952" stopIfTrue="1">
      <formula>K27="やり投"</formula>
    </cfRule>
    <cfRule type="expression" dxfId="7259" priority="953" stopIfTrue="1">
      <formula>K27="砲丸投"</formula>
    </cfRule>
    <cfRule type="expression" dxfId="7258" priority="954" stopIfTrue="1">
      <formula>K27="走幅跳"</formula>
    </cfRule>
    <cfRule type="expression" dxfId="7257" priority="955" stopIfTrue="1">
      <formula>K27="走高跳"</formula>
    </cfRule>
  </conditionalFormatting>
  <conditionalFormatting sqref="L29">
    <cfRule type="expression" dxfId="7256" priority="946" stopIfTrue="1">
      <formula>K29="円盤投"</formula>
    </cfRule>
    <cfRule type="expression" dxfId="7255" priority="947" stopIfTrue="1">
      <formula>K29="やり投"</formula>
    </cfRule>
    <cfRule type="expression" dxfId="7254" priority="948" stopIfTrue="1">
      <formula>K29="砲丸投"</formula>
    </cfRule>
    <cfRule type="expression" dxfId="7253" priority="949" stopIfTrue="1">
      <formula>K29="走幅跳"</formula>
    </cfRule>
    <cfRule type="expression" dxfId="7252" priority="950" stopIfTrue="1">
      <formula>K29="走高跳"</formula>
    </cfRule>
  </conditionalFormatting>
  <conditionalFormatting sqref="L33">
    <cfRule type="expression" dxfId="7251" priority="936" stopIfTrue="1">
      <formula>K33="円盤投"</formula>
    </cfRule>
    <cfRule type="expression" dxfId="7250" priority="937" stopIfTrue="1">
      <formula>K33="やり投"</formula>
    </cfRule>
    <cfRule type="expression" dxfId="7249" priority="938" stopIfTrue="1">
      <formula>K33="砲丸投"</formula>
    </cfRule>
    <cfRule type="expression" dxfId="7248" priority="939" stopIfTrue="1">
      <formula>K33="走幅跳"</formula>
    </cfRule>
    <cfRule type="expression" dxfId="7247" priority="940" stopIfTrue="1">
      <formula>K33="走高跳"</formula>
    </cfRule>
  </conditionalFormatting>
  <conditionalFormatting sqref="L35">
    <cfRule type="expression" dxfId="7246" priority="931" stopIfTrue="1">
      <formula>K35="円盤投"</formula>
    </cfRule>
    <cfRule type="expression" dxfId="7245" priority="932" stopIfTrue="1">
      <formula>K35="やり投"</formula>
    </cfRule>
    <cfRule type="expression" dxfId="7244" priority="933" stopIfTrue="1">
      <formula>K35="砲丸投"</formula>
    </cfRule>
    <cfRule type="expression" dxfId="7243" priority="934" stopIfTrue="1">
      <formula>K35="走幅跳"</formula>
    </cfRule>
    <cfRule type="expression" dxfId="7242" priority="935" stopIfTrue="1">
      <formula>K35="走高跳"</formula>
    </cfRule>
  </conditionalFormatting>
  <conditionalFormatting sqref="L37">
    <cfRule type="expression" dxfId="7241" priority="926" stopIfTrue="1">
      <formula>K37="円盤投"</formula>
    </cfRule>
    <cfRule type="expression" dxfId="7240" priority="927" stopIfTrue="1">
      <formula>K37="やり投"</formula>
    </cfRule>
    <cfRule type="expression" dxfId="7239" priority="928" stopIfTrue="1">
      <formula>K37="砲丸投"</formula>
    </cfRule>
    <cfRule type="expression" dxfId="7238" priority="929" stopIfTrue="1">
      <formula>K37="走幅跳"</formula>
    </cfRule>
    <cfRule type="expression" dxfId="7237" priority="930" stopIfTrue="1">
      <formula>K37="走高跳"</formula>
    </cfRule>
  </conditionalFormatting>
  <conditionalFormatting sqref="L39">
    <cfRule type="expression" dxfId="7236" priority="921" stopIfTrue="1">
      <formula>K39="円盤投"</formula>
    </cfRule>
    <cfRule type="expression" dxfId="7235" priority="922" stopIfTrue="1">
      <formula>K39="やり投"</formula>
    </cfRule>
    <cfRule type="expression" dxfId="7234" priority="923" stopIfTrue="1">
      <formula>K39="砲丸投"</formula>
    </cfRule>
    <cfRule type="expression" dxfId="7233" priority="924" stopIfTrue="1">
      <formula>K39="走幅跳"</formula>
    </cfRule>
    <cfRule type="expression" dxfId="7232" priority="925" stopIfTrue="1">
      <formula>K39="走高跳"</formula>
    </cfRule>
  </conditionalFormatting>
  <conditionalFormatting sqref="L41">
    <cfRule type="expression" dxfId="7231" priority="916" stopIfTrue="1">
      <formula>K41="円盤投"</formula>
    </cfRule>
    <cfRule type="expression" dxfId="7230" priority="917" stopIfTrue="1">
      <formula>K41="やり投"</formula>
    </cfRule>
    <cfRule type="expression" dxfId="7229" priority="918" stopIfTrue="1">
      <formula>K41="砲丸投"</formula>
    </cfRule>
    <cfRule type="expression" dxfId="7228" priority="919" stopIfTrue="1">
      <formula>K41="走幅跳"</formula>
    </cfRule>
    <cfRule type="expression" dxfId="7227" priority="920" stopIfTrue="1">
      <formula>K41="走高跳"</formula>
    </cfRule>
  </conditionalFormatting>
  <conditionalFormatting sqref="L43">
    <cfRule type="expression" dxfId="7226" priority="911" stopIfTrue="1">
      <formula>K43="円盤投"</formula>
    </cfRule>
    <cfRule type="expression" dxfId="7225" priority="912" stopIfTrue="1">
      <formula>K43="やり投"</formula>
    </cfRule>
    <cfRule type="expression" dxfId="7224" priority="913" stopIfTrue="1">
      <formula>K43="砲丸投"</formula>
    </cfRule>
    <cfRule type="expression" dxfId="7223" priority="914" stopIfTrue="1">
      <formula>K43="走幅跳"</formula>
    </cfRule>
    <cfRule type="expression" dxfId="7222" priority="915" stopIfTrue="1">
      <formula>K43="走高跳"</formula>
    </cfRule>
  </conditionalFormatting>
  <conditionalFormatting sqref="L45">
    <cfRule type="expression" dxfId="7221" priority="906" stopIfTrue="1">
      <formula>K45="円盤投"</formula>
    </cfRule>
    <cfRule type="expression" dxfId="7220" priority="907" stopIfTrue="1">
      <formula>K45="やり投"</formula>
    </cfRule>
    <cfRule type="expression" dxfId="7219" priority="908" stopIfTrue="1">
      <formula>K45="砲丸投"</formula>
    </cfRule>
    <cfRule type="expression" dxfId="7218" priority="909" stopIfTrue="1">
      <formula>K45="走幅跳"</formula>
    </cfRule>
    <cfRule type="expression" dxfId="7217" priority="910" stopIfTrue="1">
      <formula>K45="走高跳"</formula>
    </cfRule>
  </conditionalFormatting>
  <conditionalFormatting sqref="L47">
    <cfRule type="expression" dxfId="7216" priority="901" stopIfTrue="1">
      <formula>K47="円盤投"</formula>
    </cfRule>
    <cfRule type="expression" dxfId="7215" priority="902" stopIfTrue="1">
      <formula>K47="やり投"</formula>
    </cfRule>
    <cfRule type="expression" dxfId="7214" priority="903" stopIfTrue="1">
      <formula>K47="砲丸投"</formula>
    </cfRule>
    <cfRule type="expression" dxfId="7213" priority="904" stopIfTrue="1">
      <formula>K47="走幅跳"</formula>
    </cfRule>
    <cfRule type="expression" dxfId="7212" priority="905" stopIfTrue="1">
      <formula>K47="走高跳"</formula>
    </cfRule>
  </conditionalFormatting>
  <conditionalFormatting sqref="H62">
    <cfRule type="expression" dxfId="7211" priority="896" stopIfTrue="1">
      <formula>G62="円盤投"</formula>
    </cfRule>
    <cfRule type="expression" dxfId="7210" priority="897" stopIfTrue="1">
      <formula>G62="やり投"</formula>
    </cfRule>
    <cfRule type="expression" dxfId="7209" priority="898" stopIfTrue="1">
      <formula>G62="砲丸投"</formula>
    </cfRule>
    <cfRule type="expression" dxfId="7208" priority="899" stopIfTrue="1">
      <formula>G62="走幅跳"</formula>
    </cfRule>
    <cfRule type="expression" dxfId="7207" priority="900" stopIfTrue="1">
      <formula>G62="走高跳"</formula>
    </cfRule>
  </conditionalFormatting>
  <conditionalFormatting sqref="L84">
    <cfRule type="expression" dxfId="7206" priority="641" stopIfTrue="1">
      <formula>K84="円盤投"</formula>
    </cfRule>
    <cfRule type="expression" dxfId="7205" priority="642" stopIfTrue="1">
      <formula>K84="やり投"</formula>
    </cfRule>
    <cfRule type="expression" dxfId="7204" priority="643" stopIfTrue="1">
      <formula>K84="砲丸投"</formula>
    </cfRule>
    <cfRule type="expression" dxfId="7203" priority="644" stopIfTrue="1">
      <formula>K84="走幅跳"</formula>
    </cfRule>
    <cfRule type="expression" dxfId="7202" priority="645" stopIfTrue="1">
      <formula>K84="走高跳"</formula>
    </cfRule>
  </conditionalFormatting>
  <conditionalFormatting sqref="J88">
    <cfRule type="expression" dxfId="7201" priority="731" stopIfTrue="1">
      <formula>I88="円盤投"</formula>
    </cfRule>
    <cfRule type="expression" dxfId="7200" priority="732" stopIfTrue="1">
      <formula>I88="やり投"</formula>
    </cfRule>
    <cfRule type="expression" dxfId="7199" priority="733" stopIfTrue="1">
      <formula>I88="砲丸投"</formula>
    </cfRule>
    <cfRule type="expression" dxfId="7198" priority="734" stopIfTrue="1">
      <formula>I88="走幅跳"</formula>
    </cfRule>
    <cfRule type="expression" dxfId="7197" priority="735" stopIfTrue="1">
      <formula>I88="走高跳"</formula>
    </cfRule>
  </conditionalFormatting>
  <conditionalFormatting sqref="H90">
    <cfRule type="expression" dxfId="7196" priority="826" stopIfTrue="1">
      <formula>G90="円盤投"</formula>
    </cfRule>
    <cfRule type="expression" dxfId="7195" priority="827" stopIfTrue="1">
      <formula>G90="やり投"</formula>
    </cfRule>
    <cfRule type="expression" dxfId="7194" priority="828" stopIfTrue="1">
      <formula>G90="砲丸投"</formula>
    </cfRule>
    <cfRule type="expression" dxfId="7193" priority="829" stopIfTrue="1">
      <formula>G90="走幅跳"</formula>
    </cfRule>
    <cfRule type="expression" dxfId="7192" priority="830" stopIfTrue="1">
      <formula>G90="走高跳"</formula>
    </cfRule>
  </conditionalFormatting>
  <conditionalFormatting sqref="J96">
    <cfRule type="expression" dxfId="7191" priority="711" stopIfTrue="1">
      <formula>I96="円盤投"</formula>
    </cfRule>
    <cfRule type="expression" dxfId="7190" priority="712" stopIfTrue="1">
      <formula>I96="やり投"</formula>
    </cfRule>
    <cfRule type="expression" dxfId="7189" priority="713" stopIfTrue="1">
      <formula>I96="砲丸投"</formula>
    </cfRule>
    <cfRule type="expression" dxfId="7188" priority="714" stopIfTrue="1">
      <formula>I96="走幅跳"</formula>
    </cfRule>
    <cfRule type="expression" dxfId="7187" priority="715" stopIfTrue="1">
      <formula>I96="走高跳"</formula>
    </cfRule>
  </conditionalFormatting>
  <conditionalFormatting sqref="J94">
    <cfRule type="expression" dxfId="7186" priority="716" stopIfTrue="1">
      <formula>I94="円盤投"</formula>
    </cfRule>
    <cfRule type="expression" dxfId="7185" priority="717" stopIfTrue="1">
      <formula>I94="やり投"</formula>
    </cfRule>
    <cfRule type="expression" dxfId="7184" priority="718" stopIfTrue="1">
      <formula>I94="砲丸投"</formula>
    </cfRule>
    <cfRule type="expression" dxfId="7183" priority="719" stopIfTrue="1">
      <formula>I94="走幅跳"</formula>
    </cfRule>
    <cfRule type="expression" dxfId="7182" priority="720" stopIfTrue="1">
      <formula>I94="走高跳"</formula>
    </cfRule>
  </conditionalFormatting>
  <conditionalFormatting sqref="H96">
    <cfRule type="expression" dxfId="7181" priority="811" stopIfTrue="1">
      <formula>G96="円盤投"</formula>
    </cfRule>
    <cfRule type="expression" dxfId="7180" priority="812" stopIfTrue="1">
      <formula>G96="やり投"</formula>
    </cfRule>
    <cfRule type="expression" dxfId="7179" priority="813" stopIfTrue="1">
      <formula>G96="砲丸投"</formula>
    </cfRule>
    <cfRule type="expression" dxfId="7178" priority="814" stopIfTrue="1">
      <formula>G96="走幅跳"</formula>
    </cfRule>
    <cfRule type="expression" dxfId="7177" priority="815" stopIfTrue="1">
      <formula>G96="走高跳"</formula>
    </cfRule>
  </conditionalFormatting>
  <conditionalFormatting sqref="J100">
    <cfRule type="expression" dxfId="7176" priority="701" stopIfTrue="1">
      <formula>I100="円盤投"</formula>
    </cfRule>
    <cfRule type="expression" dxfId="7175" priority="702" stopIfTrue="1">
      <formula>I100="やり投"</formula>
    </cfRule>
    <cfRule type="expression" dxfId="7174" priority="703" stopIfTrue="1">
      <formula>I100="砲丸投"</formula>
    </cfRule>
    <cfRule type="expression" dxfId="7173" priority="704" stopIfTrue="1">
      <formula>I100="走幅跳"</formula>
    </cfRule>
    <cfRule type="expression" dxfId="7172" priority="705" stopIfTrue="1">
      <formula>I100="走高跳"</formula>
    </cfRule>
  </conditionalFormatting>
  <conditionalFormatting sqref="J62">
    <cfRule type="expression" dxfId="7171" priority="796" stopIfTrue="1">
      <formula>I62="円盤投"</formula>
    </cfRule>
    <cfRule type="expression" dxfId="7170" priority="797" stopIfTrue="1">
      <formula>I62="やり投"</formula>
    </cfRule>
    <cfRule type="expression" dxfId="7169" priority="798" stopIfTrue="1">
      <formula>I62="砲丸投"</formula>
    </cfRule>
    <cfRule type="expression" dxfId="7168" priority="799" stopIfTrue="1">
      <formula>I62="走幅跳"</formula>
    </cfRule>
    <cfRule type="expression" dxfId="7167" priority="800" stopIfTrue="1">
      <formula>I62="走高跳"</formula>
    </cfRule>
  </conditionalFormatting>
  <conditionalFormatting sqref="H64">
    <cfRule type="expression" dxfId="7166" priority="891" stopIfTrue="1">
      <formula>G64="円盤投"</formula>
    </cfRule>
    <cfRule type="expression" dxfId="7165" priority="892" stopIfTrue="1">
      <formula>G64="やり投"</formula>
    </cfRule>
    <cfRule type="expression" dxfId="7164" priority="893" stopIfTrue="1">
      <formula>G64="砲丸投"</formula>
    </cfRule>
    <cfRule type="expression" dxfId="7163" priority="894" stopIfTrue="1">
      <formula>G64="走幅跳"</formula>
    </cfRule>
    <cfRule type="expression" dxfId="7162" priority="895" stopIfTrue="1">
      <formula>G64="走高跳"</formula>
    </cfRule>
  </conditionalFormatting>
  <conditionalFormatting sqref="H66">
    <cfRule type="expression" dxfId="7161" priority="886" stopIfTrue="1">
      <formula>G66="円盤投"</formula>
    </cfRule>
    <cfRule type="expression" dxfId="7160" priority="887" stopIfTrue="1">
      <formula>G66="やり投"</formula>
    </cfRule>
    <cfRule type="expression" dxfId="7159" priority="888" stopIfTrue="1">
      <formula>G66="砲丸投"</formula>
    </cfRule>
    <cfRule type="expression" dxfId="7158" priority="889" stopIfTrue="1">
      <formula>G66="走幅跳"</formula>
    </cfRule>
    <cfRule type="expression" dxfId="7157" priority="890" stopIfTrue="1">
      <formula>G66="走高跳"</formula>
    </cfRule>
  </conditionalFormatting>
  <conditionalFormatting sqref="H68">
    <cfRule type="expression" dxfId="7156" priority="881" stopIfTrue="1">
      <formula>G68="円盤投"</formula>
    </cfRule>
    <cfRule type="expression" dxfId="7155" priority="882" stopIfTrue="1">
      <formula>G68="やり投"</formula>
    </cfRule>
    <cfRule type="expression" dxfId="7154" priority="883" stopIfTrue="1">
      <formula>G68="砲丸投"</formula>
    </cfRule>
    <cfRule type="expression" dxfId="7153" priority="884" stopIfTrue="1">
      <formula>G68="走幅跳"</formula>
    </cfRule>
    <cfRule type="expression" dxfId="7152" priority="885" stopIfTrue="1">
      <formula>G68="走高跳"</formula>
    </cfRule>
  </conditionalFormatting>
  <conditionalFormatting sqref="H70">
    <cfRule type="expression" dxfId="7151" priority="876" stopIfTrue="1">
      <formula>G70="円盤投"</formula>
    </cfRule>
    <cfRule type="expression" dxfId="7150" priority="877" stopIfTrue="1">
      <formula>G70="やり投"</formula>
    </cfRule>
    <cfRule type="expression" dxfId="7149" priority="878" stopIfTrue="1">
      <formula>G70="砲丸投"</formula>
    </cfRule>
    <cfRule type="expression" dxfId="7148" priority="879" stopIfTrue="1">
      <formula>G70="走幅跳"</formula>
    </cfRule>
    <cfRule type="expression" dxfId="7147" priority="880" stopIfTrue="1">
      <formula>G70="走高跳"</formula>
    </cfRule>
  </conditionalFormatting>
  <conditionalFormatting sqref="H72">
    <cfRule type="expression" dxfId="7146" priority="871" stopIfTrue="1">
      <formula>G72="円盤投"</formula>
    </cfRule>
    <cfRule type="expression" dxfId="7145" priority="872" stopIfTrue="1">
      <formula>G72="やり投"</formula>
    </cfRule>
    <cfRule type="expression" dxfId="7144" priority="873" stopIfTrue="1">
      <formula>G72="砲丸投"</formula>
    </cfRule>
    <cfRule type="expression" dxfId="7143" priority="874" stopIfTrue="1">
      <formula>G72="走幅跳"</formula>
    </cfRule>
    <cfRule type="expression" dxfId="7142" priority="875" stopIfTrue="1">
      <formula>G72="走高跳"</formula>
    </cfRule>
  </conditionalFormatting>
  <conditionalFormatting sqref="H74">
    <cfRule type="expression" dxfId="7141" priority="866" stopIfTrue="1">
      <formula>G74="円盤投"</formula>
    </cfRule>
    <cfRule type="expression" dxfId="7140" priority="867" stopIfTrue="1">
      <formula>G74="やり投"</formula>
    </cfRule>
    <cfRule type="expression" dxfId="7139" priority="868" stopIfTrue="1">
      <formula>G74="砲丸投"</formula>
    </cfRule>
    <cfRule type="expression" dxfId="7138" priority="869" stopIfTrue="1">
      <formula>G74="走幅跳"</formula>
    </cfRule>
    <cfRule type="expression" dxfId="7137" priority="870" stopIfTrue="1">
      <formula>G74="走高跳"</formula>
    </cfRule>
  </conditionalFormatting>
  <conditionalFormatting sqref="H76">
    <cfRule type="expression" dxfId="7136" priority="861" stopIfTrue="1">
      <formula>G76="円盤投"</formula>
    </cfRule>
    <cfRule type="expression" dxfId="7135" priority="862" stopIfTrue="1">
      <formula>G76="やり投"</formula>
    </cfRule>
    <cfRule type="expression" dxfId="7134" priority="863" stopIfTrue="1">
      <formula>G76="砲丸投"</formula>
    </cfRule>
    <cfRule type="expression" dxfId="7133" priority="864" stopIfTrue="1">
      <formula>G76="走幅跳"</formula>
    </cfRule>
    <cfRule type="expression" dxfId="7132" priority="865" stopIfTrue="1">
      <formula>G76="走高跳"</formula>
    </cfRule>
  </conditionalFormatting>
  <conditionalFormatting sqref="H78">
    <cfRule type="expression" dxfId="7131" priority="856" stopIfTrue="1">
      <formula>G78="円盤投"</formula>
    </cfRule>
    <cfRule type="expression" dxfId="7130" priority="857" stopIfTrue="1">
      <formula>G78="やり投"</formula>
    </cfRule>
    <cfRule type="expression" dxfId="7129" priority="858" stopIfTrue="1">
      <formula>G78="砲丸投"</formula>
    </cfRule>
    <cfRule type="expression" dxfId="7128" priority="859" stopIfTrue="1">
      <formula>G78="走幅跳"</formula>
    </cfRule>
    <cfRule type="expression" dxfId="7127" priority="860" stopIfTrue="1">
      <formula>G78="走高跳"</formula>
    </cfRule>
  </conditionalFormatting>
  <conditionalFormatting sqref="H80">
    <cfRule type="expression" dxfId="7126" priority="851" stopIfTrue="1">
      <formula>G80="円盤投"</formula>
    </cfRule>
    <cfRule type="expression" dxfId="7125" priority="852" stopIfTrue="1">
      <formula>G80="やり投"</formula>
    </cfRule>
    <cfRule type="expression" dxfId="7124" priority="853" stopIfTrue="1">
      <formula>G80="砲丸投"</formula>
    </cfRule>
    <cfRule type="expression" dxfId="7123" priority="854" stopIfTrue="1">
      <formula>G80="走幅跳"</formula>
    </cfRule>
    <cfRule type="expression" dxfId="7122" priority="855" stopIfTrue="1">
      <formula>G80="走高跳"</formula>
    </cfRule>
  </conditionalFormatting>
  <conditionalFormatting sqref="H82">
    <cfRule type="expression" dxfId="7121" priority="846" stopIfTrue="1">
      <formula>G82="円盤投"</formula>
    </cfRule>
    <cfRule type="expression" dxfId="7120" priority="847" stopIfTrue="1">
      <formula>G82="やり投"</formula>
    </cfRule>
    <cfRule type="expression" dxfId="7119" priority="848" stopIfTrue="1">
      <formula>G82="砲丸投"</formula>
    </cfRule>
    <cfRule type="expression" dxfId="7118" priority="849" stopIfTrue="1">
      <formula>G82="走幅跳"</formula>
    </cfRule>
    <cfRule type="expression" dxfId="7117" priority="850" stopIfTrue="1">
      <formula>G82="走高跳"</formula>
    </cfRule>
  </conditionalFormatting>
  <conditionalFormatting sqref="H84">
    <cfRule type="expression" dxfId="7116" priority="841" stopIfTrue="1">
      <formula>G84="円盤投"</formula>
    </cfRule>
    <cfRule type="expression" dxfId="7115" priority="842" stopIfTrue="1">
      <formula>G84="やり投"</formula>
    </cfRule>
    <cfRule type="expression" dxfId="7114" priority="843" stopIfTrue="1">
      <formula>G84="砲丸投"</formula>
    </cfRule>
    <cfRule type="expression" dxfId="7113" priority="844" stopIfTrue="1">
      <formula>G84="走幅跳"</formula>
    </cfRule>
    <cfRule type="expression" dxfId="7112" priority="845" stopIfTrue="1">
      <formula>G84="走高跳"</formula>
    </cfRule>
  </conditionalFormatting>
  <conditionalFormatting sqref="H86">
    <cfRule type="expression" dxfId="7111" priority="836" stopIfTrue="1">
      <formula>G86="円盤投"</formula>
    </cfRule>
    <cfRule type="expression" dxfId="7110" priority="837" stopIfTrue="1">
      <formula>G86="やり投"</formula>
    </cfRule>
    <cfRule type="expression" dxfId="7109" priority="838" stopIfTrue="1">
      <formula>G86="砲丸投"</formula>
    </cfRule>
    <cfRule type="expression" dxfId="7108" priority="839" stopIfTrue="1">
      <formula>G86="走幅跳"</formula>
    </cfRule>
    <cfRule type="expression" dxfId="7107" priority="840" stopIfTrue="1">
      <formula>G86="走高跳"</formula>
    </cfRule>
  </conditionalFormatting>
  <conditionalFormatting sqref="H88">
    <cfRule type="expression" dxfId="7106" priority="831" stopIfTrue="1">
      <formula>G88="円盤投"</formula>
    </cfRule>
    <cfRule type="expression" dxfId="7105" priority="832" stopIfTrue="1">
      <formula>G88="やり投"</formula>
    </cfRule>
    <cfRule type="expression" dxfId="7104" priority="833" stopIfTrue="1">
      <formula>G88="砲丸投"</formula>
    </cfRule>
    <cfRule type="expression" dxfId="7103" priority="834" stopIfTrue="1">
      <formula>G88="走幅跳"</formula>
    </cfRule>
    <cfRule type="expression" dxfId="7102" priority="835" stopIfTrue="1">
      <formula>G88="走高跳"</formula>
    </cfRule>
  </conditionalFormatting>
  <conditionalFormatting sqref="H92">
    <cfRule type="expression" dxfId="7101" priority="821" stopIfTrue="1">
      <formula>G92="円盤投"</formula>
    </cfRule>
    <cfRule type="expression" dxfId="7100" priority="822" stopIfTrue="1">
      <formula>G92="やり投"</formula>
    </cfRule>
    <cfRule type="expression" dxfId="7099" priority="823" stopIfTrue="1">
      <formula>G92="砲丸投"</formula>
    </cfRule>
    <cfRule type="expression" dxfId="7098" priority="824" stopIfTrue="1">
      <formula>G92="走幅跳"</formula>
    </cfRule>
    <cfRule type="expression" dxfId="7097" priority="825" stopIfTrue="1">
      <formula>G92="走高跳"</formula>
    </cfRule>
  </conditionalFormatting>
  <conditionalFormatting sqref="H94">
    <cfRule type="expression" dxfId="7096" priority="816" stopIfTrue="1">
      <formula>G94="円盤投"</formula>
    </cfRule>
    <cfRule type="expression" dxfId="7095" priority="817" stopIfTrue="1">
      <formula>G94="やり投"</formula>
    </cfRule>
    <cfRule type="expression" dxfId="7094" priority="818" stopIfTrue="1">
      <formula>G94="砲丸投"</formula>
    </cfRule>
    <cfRule type="expression" dxfId="7093" priority="819" stopIfTrue="1">
      <formula>G94="走幅跳"</formula>
    </cfRule>
    <cfRule type="expression" dxfId="7092" priority="820" stopIfTrue="1">
      <formula>G94="走高跳"</formula>
    </cfRule>
  </conditionalFormatting>
  <conditionalFormatting sqref="H98">
    <cfRule type="expression" dxfId="7091" priority="806" stopIfTrue="1">
      <formula>G98="円盤投"</formula>
    </cfRule>
    <cfRule type="expression" dxfId="7090" priority="807" stopIfTrue="1">
      <formula>G98="やり投"</formula>
    </cfRule>
    <cfRule type="expression" dxfId="7089" priority="808" stopIfTrue="1">
      <formula>G98="砲丸投"</formula>
    </cfRule>
    <cfRule type="expression" dxfId="7088" priority="809" stopIfTrue="1">
      <formula>G98="走幅跳"</formula>
    </cfRule>
    <cfRule type="expression" dxfId="7087" priority="810" stopIfTrue="1">
      <formula>G98="走高跳"</formula>
    </cfRule>
  </conditionalFormatting>
  <conditionalFormatting sqref="H100">
    <cfRule type="expression" dxfId="7086" priority="801" stopIfTrue="1">
      <formula>G100="円盤投"</formula>
    </cfRule>
    <cfRule type="expression" dxfId="7085" priority="802" stopIfTrue="1">
      <formula>G100="やり投"</formula>
    </cfRule>
    <cfRule type="expression" dxfId="7084" priority="803" stopIfTrue="1">
      <formula>G100="砲丸投"</formula>
    </cfRule>
    <cfRule type="expression" dxfId="7083" priority="804" stopIfTrue="1">
      <formula>G100="走幅跳"</formula>
    </cfRule>
    <cfRule type="expression" dxfId="7082" priority="805" stopIfTrue="1">
      <formula>G100="走高跳"</formula>
    </cfRule>
  </conditionalFormatting>
  <conditionalFormatting sqref="J64">
    <cfRule type="expression" dxfId="7081" priority="791" stopIfTrue="1">
      <formula>I64="円盤投"</formula>
    </cfRule>
    <cfRule type="expression" dxfId="7080" priority="792" stopIfTrue="1">
      <formula>I64="やり投"</formula>
    </cfRule>
    <cfRule type="expression" dxfId="7079" priority="793" stopIfTrue="1">
      <formula>I64="砲丸投"</formula>
    </cfRule>
    <cfRule type="expression" dxfId="7078" priority="794" stopIfTrue="1">
      <formula>I64="走幅跳"</formula>
    </cfRule>
    <cfRule type="expression" dxfId="7077" priority="795" stopIfTrue="1">
      <formula>I64="走高跳"</formula>
    </cfRule>
  </conditionalFormatting>
  <conditionalFormatting sqref="J66">
    <cfRule type="expression" dxfId="7076" priority="786" stopIfTrue="1">
      <formula>I66="円盤投"</formula>
    </cfRule>
    <cfRule type="expression" dxfId="7075" priority="787" stopIfTrue="1">
      <formula>I66="やり投"</formula>
    </cfRule>
    <cfRule type="expression" dxfId="7074" priority="788" stopIfTrue="1">
      <formula>I66="砲丸投"</formula>
    </cfRule>
    <cfRule type="expression" dxfId="7073" priority="789" stopIfTrue="1">
      <formula>I66="走幅跳"</formula>
    </cfRule>
    <cfRule type="expression" dxfId="7072" priority="790" stopIfTrue="1">
      <formula>I66="走高跳"</formula>
    </cfRule>
  </conditionalFormatting>
  <conditionalFormatting sqref="J68">
    <cfRule type="expression" dxfId="7071" priority="781" stopIfTrue="1">
      <formula>I68="円盤投"</formula>
    </cfRule>
    <cfRule type="expression" dxfId="7070" priority="782" stopIfTrue="1">
      <formula>I68="やり投"</formula>
    </cfRule>
    <cfRule type="expression" dxfId="7069" priority="783" stopIfTrue="1">
      <formula>I68="砲丸投"</formula>
    </cfRule>
    <cfRule type="expression" dxfId="7068" priority="784" stopIfTrue="1">
      <formula>I68="走幅跳"</formula>
    </cfRule>
    <cfRule type="expression" dxfId="7067" priority="785" stopIfTrue="1">
      <formula>I68="走高跳"</formula>
    </cfRule>
  </conditionalFormatting>
  <conditionalFormatting sqref="J70">
    <cfRule type="expression" dxfId="7066" priority="776" stopIfTrue="1">
      <formula>I70="円盤投"</formula>
    </cfRule>
    <cfRule type="expression" dxfId="7065" priority="777" stopIfTrue="1">
      <formula>I70="やり投"</formula>
    </cfRule>
    <cfRule type="expression" dxfId="7064" priority="778" stopIfTrue="1">
      <formula>I70="砲丸投"</formula>
    </cfRule>
    <cfRule type="expression" dxfId="7063" priority="779" stopIfTrue="1">
      <formula>I70="走幅跳"</formula>
    </cfRule>
    <cfRule type="expression" dxfId="7062" priority="780" stopIfTrue="1">
      <formula>I70="走高跳"</formula>
    </cfRule>
  </conditionalFormatting>
  <conditionalFormatting sqref="J72">
    <cfRule type="expression" dxfId="7061" priority="771" stopIfTrue="1">
      <formula>I72="円盤投"</formula>
    </cfRule>
    <cfRule type="expression" dxfId="7060" priority="772" stopIfTrue="1">
      <formula>I72="やり投"</formula>
    </cfRule>
    <cfRule type="expression" dxfId="7059" priority="773" stopIfTrue="1">
      <formula>I72="砲丸投"</formula>
    </cfRule>
    <cfRule type="expression" dxfId="7058" priority="774" stopIfTrue="1">
      <formula>I72="走幅跳"</formula>
    </cfRule>
    <cfRule type="expression" dxfId="7057" priority="775" stopIfTrue="1">
      <formula>I72="走高跳"</formula>
    </cfRule>
  </conditionalFormatting>
  <conditionalFormatting sqref="J74">
    <cfRule type="expression" dxfId="7056" priority="766" stopIfTrue="1">
      <formula>I74="円盤投"</formula>
    </cfRule>
    <cfRule type="expression" dxfId="7055" priority="767" stopIfTrue="1">
      <formula>I74="やり投"</formula>
    </cfRule>
    <cfRule type="expression" dxfId="7054" priority="768" stopIfTrue="1">
      <formula>I74="砲丸投"</formula>
    </cfRule>
    <cfRule type="expression" dxfId="7053" priority="769" stopIfTrue="1">
      <formula>I74="走幅跳"</formula>
    </cfRule>
    <cfRule type="expression" dxfId="7052" priority="770" stopIfTrue="1">
      <formula>I74="走高跳"</formula>
    </cfRule>
  </conditionalFormatting>
  <conditionalFormatting sqref="J76">
    <cfRule type="expression" dxfId="7051" priority="761" stopIfTrue="1">
      <formula>I76="円盤投"</formula>
    </cfRule>
    <cfRule type="expression" dxfId="7050" priority="762" stopIfTrue="1">
      <formula>I76="やり投"</formula>
    </cfRule>
    <cfRule type="expression" dxfId="7049" priority="763" stopIfTrue="1">
      <formula>I76="砲丸投"</formula>
    </cfRule>
    <cfRule type="expression" dxfId="7048" priority="764" stopIfTrue="1">
      <formula>I76="走幅跳"</formula>
    </cfRule>
    <cfRule type="expression" dxfId="7047" priority="765" stopIfTrue="1">
      <formula>I76="走高跳"</formula>
    </cfRule>
  </conditionalFormatting>
  <conditionalFormatting sqref="J78">
    <cfRule type="expression" dxfId="7046" priority="756" stopIfTrue="1">
      <formula>I78="円盤投"</formula>
    </cfRule>
    <cfRule type="expression" dxfId="7045" priority="757" stopIfTrue="1">
      <formula>I78="やり投"</formula>
    </cfRule>
    <cfRule type="expression" dxfId="7044" priority="758" stopIfTrue="1">
      <formula>I78="砲丸投"</formula>
    </cfRule>
    <cfRule type="expression" dxfId="7043" priority="759" stopIfTrue="1">
      <formula>I78="走幅跳"</formula>
    </cfRule>
    <cfRule type="expression" dxfId="7042" priority="760" stopIfTrue="1">
      <formula>I78="走高跳"</formula>
    </cfRule>
  </conditionalFormatting>
  <conditionalFormatting sqref="J80">
    <cfRule type="expression" dxfId="7041" priority="751" stopIfTrue="1">
      <formula>I80="円盤投"</formula>
    </cfRule>
    <cfRule type="expression" dxfId="7040" priority="752" stopIfTrue="1">
      <formula>I80="やり投"</formula>
    </cfRule>
    <cfRule type="expression" dxfId="7039" priority="753" stopIfTrue="1">
      <formula>I80="砲丸投"</formula>
    </cfRule>
    <cfRule type="expression" dxfId="7038" priority="754" stopIfTrue="1">
      <formula>I80="走幅跳"</formula>
    </cfRule>
    <cfRule type="expression" dxfId="7037" priority="755" stopIfTrue="1">
      <formula>I80="走高跳"</formula>
    </cfRule>
  </conditionalFormatting>
  <conditionalFormatting sqref="J82">
    <cfRule type="expression" dxfId="7036" priority="746" stopIfTrue="1">
      <formula>I82="円盤投"</formula>
    </cfRule>
    <cfRule type="expression" dxfId="7035" priority="747" stopIfTrue="1">
      <formula>I82="やり投"</formula>
    </cfRule>
    <cfRule type="expression" dxfId="7034" priority="748" stopIfTrue="1">
      <formula>I82="砲丸投"</formula>
    </cfRule>
    <cfRule type="expression" dxfId="7033" priority="749" stopIfTrue="1">
      <formula>I82="走幅跳"</formula>
    </cfRule>
    <cfRule type="expression" dxfId="7032" priority="750" stopIfTrue="1">
      <formula>I82="走高跳"</formula>
    </cfRule>
  </conditionalFormatting>
  <conditionalFormatting sqref="J84">
    <cfRule type="expression" dxfId="7031" priority="741" stopIfTrue="1">
      <formula>I84="円盤投"</formula>
    </cfRule>
    <cfRule type="expression" dxfId="7030" priority="742" stopIfTrue="1">
      <formula>I84="やり投"</formula>
    </cfRule>
    <cfRule type="expression" dxfId="7029" priority="743" stopIfTrue="1">
      <formula>I84="砲丸投"</formula>
    </cfRule>
    <cfRule type="expression" dxfId="7028" priority="744" stopIfTrue="1">
      <formula>I84="走幅跳"</formula>
    </cfRule>
    <cfRule type="expression" dxfId="7027" priority="745" stopIfTrue="1">
      <formula>I84="走高跳"</formula>
    </cfRule>
  </conditionalFormatting>
  <conditionalFormatting sqref="J86">
    <cfRule type="expression" dxfId="7026" priority="736" stopIfTrue="1">
      <formula>I86="円盤投"</formula>
    </cfRule>
    <cfRule type="expression" dxfId="7025" priority="737" stopIfTrue="1">
      <formula>I86="やり投"</formula>
    </cfRule>
    <cfRule type="expression" dxfId="7024" priority="738" stopIfTrue="1">
      <formula>I86="砲丸投"</formula>
    </cfRule>
    <cfRule type="expression" dxfId="7023" priority="739" stopIfTrue="1">
      <formula>I86="走幅跳"</formula>
    </cfRule>
    <cfRule type="expression" dxfId="7022" priority="740" stopIfTrue="1">
      <formula>I86="走高跳"</formula>
    </cfRule>
  </conditionalFormatting>
  <conditionalFormatting sqref="J90">
    <cfRule type="expression" dxfId="7021" priority="726" stopIfTrue="1">
      <formula>I90="円盤投"</formula>
    </cfRule>
    <cfRule type="expression" dxfId="7020" priority="727" stopIfTrue="1">
      <formula>I90="やり投"</formula>
    </cfRule>
    <cfRule type="expression" dxfId="7019" priority="728" stopIfTrue="1">
      <formula>I90="砲丸投"</formula>
    </cfRule>
    <cfRule type="expression" dxfId="7018" priority="729" stopIfTrue="1">
      <formula>I90="走幅跳"</formula>
    </cfRule>
    <cfRule type="expression" dxfId="7017" priority="730" stopIfTrue="1">
      <formula>I90="走高跳"</formula>
    </cfRule>
  </conditionalFormatting>
  <conditionalFormatting sqref="J92">
    <cfRule type="expression" dxfId="7016" priority="721" stopIfTrue="1">
      <formula>I92="円盤投"</formula>
    </cfRule>
    <cfRule type="expression" dxfId="7015" priority="722" stopIfTrue="1">
      <formula>I92="やり投"</formula>
    </cfRule>
    <cfRule type="expression" dxfId="7014" priority="723" stopIfTrue="1">
      <formula>I92="砲丸投"</formula>
    </cfRule>
    <cfRule type="expression" dxfId="7013" priority="724" stopIfTrue="1">
      <formula>I92="走幅跳"</formula>
    </cfRule>
    <cfRule type="expression" dxfId="7012" priority="725" stopIfTrue="1">
      <formula>I92="走高跳"</formula>
    </cfRule>
  </conditionalFormatting>
  <conditionalFormatting sqref="J98">
    <cfRule type="expression" dxfId="7011" priority="706" stopIfTrue="1">
      <formula>I98="円盤投"</formula>
    </cfRule>
    <cfRule type="expression" dxfId="7010" priority="707" stopIfTrue="1">
      <formula>I98="やり投"</formula>
    </cfRule>
    <cfRule type="expression" dxfId="7009" priority="708" stopIfTrue="1">
      <formula>I98="砲丸投"</formula>
    </cfRule>
    <cfRule type="expression" dxfId="7008" priority="709" stopIfTrue="1">
      <formula>I98="走幅跳"</formula>
    </cfRule>
    <cfRule type="expression" dxfId="7007" priority="710" stopIfTrue="1">
      <formula>I98="走高跳"</formula>
    </cfRule>
  </conditionalFormatting>
  <conditionalFormatting sqref="L62">
    <cfRule type="expression" dxfId="7006" priority="696" stopIfTrue="1">
      <formula>K62="円盤投"</formula>
    </cfRule>
    <cfRule type="expression" dxfId="7005" priority="697" stopIfTrue="1">
      <formula>K62="やり投"</formula>
    </cfRule>
    <cfRule type="expression" dxfId="7004" priority="698" stopIfTrue="1">
      <formula>K62="砲丸投"</formula>
    </cfRule>
    <cfRule type="expression" dxfId="7003" priority="699" stopIfTrue="1">
      <formula>K62="走幅跳"</formula>
    </cfRule>
    <cfRule type="expression" dxfId="7002" priority="700" stopIfTrue="1">
      <formula>K62="走高跳"</formula>
    </cfRule>
  </conditionalFormatting>
  <conditionalFormatting sqref="L64">
    <cfRule type="expression" dxfId="7001" priority="691" stopIfTrue="1">
      <formula>K64="円盤投"</formula>
    </cfRule>
    <cfRule type="expression" dxfId="7000" priority="692" stopIfTrue="1">
      <formula>K64="やり投"</formula>
    </cfRule>
    <cfRule type="expression" dxfId="6999" priority="693" stopIfTrue="1">
      <formula>K64="砲丸投"</formula>
    </cfRule>
    <cfRule type="expression" dxfId="6998" priority="694" stopIfTrue="1">
      <formula>K64="走幅跳"</formula>
    </cfRule>
    <cfRule type="expression" dxfId="6997" priority="695" stopIfTrue="1">
      <formula>K64="走高跳"</formula>
    </cfRule>
  </conditionalFormatting>
  <conditionalFormatting sqref="L66">
    <cfRule type="expression" dxfId="6996" priority="686" stopIfTrue="1">
      <formula>K66="円盤投"</formula>
    </cfRule>
    <cfRule type="expression" dxfId="6995" priority="687" stopIfTrue="1">
      <formula>K66="やり投"</formula>
    </cfRule>
    <cfRule type="expression" dxfId="6994" priority="688" stopIfTrue="1">
      <formula>K66="砲丸投"</formula>
    </cfRule>
    <cfRule type="expression" dxfId="6993" priority="689" stopIfTrue="1">
      <formula>K66="走幅跳"</formula>
    </cfRule>
    <cfRule type="expression" dxfId="6992" priority="690" stopIfTrue="1">
      <formula>K66="走高跳"</formula>
    </cfRule>
  </conditionalFormatting>
  <conditionalFormatting sqref="L68">
    <cfRule type="expression" dxfId="6991" priority="681" stopIfTrue="1">
      <formula>K68="円盤投"</formula>
    </cfRule>
    <cfRule type="expression" dxfId="6990" priority="682" stopIfTrue="1">
      <formula>K68="やり投"</formula>
    </cfRule>
    <cfRule type="expression" dxfId="6989" priority="683" stopIfTrue="1">
      <formula>K68="砲丸投"</formula>
    </cfRule>
    <cfRule type="expression" dxfId="6988" priority="684" stopIfTrue="1">
      <formula>K68="走幅跳"</formula>
    </cfRule>
    <cfRule type="expression" dxfId="6987" priority="685" stopIfTrue="1">
      <formula>K68="走高跳"</formula>
    </cfRule>
  </conditionalFormatting>
  <conditionalFormatting sqref="L70">
    <cfRule type="expression" dxfId="6986" priority="676" stopIfTrue="1">
      <formula>K70="円盤投"</formula>
    </cfRule>
    <cfRule type="expression" dxfId="6985" priority="677" stopIfTrue="1">
      <formula>K70="やり投"</formula>
    </cfRule>
    <cfRule type="expression" dxfId="6984" priority="678" stopIfTrue="1">
      <formula>K70="砲丸投"</formula>
    </cfRule>
    <cfRule type="expression" dxfId="6983" priority="679" stopIfTrue="1">
      <formula>K70="走幅跳"</formula>
    </cfRule>
    <cfRule type="expression" dxfId="6982" priority="680" stopIfTrue="1">
      <formula>K70="走高跳"</formula>
    </cfRule>
  </conditionalFormatting>
  <conditionalFormatting sqref="L72">
    <cfRule type="expression" dxfId="6981" priority="671" stopIfTrue="1">
      <formula>K72="円盤投"</formula>
    </cfRule>
    <cfRule type="expression" dxfId="6980" priority="672" stopIfTrue="1">
      <formula>K72="やり投"</formula>
    </cfRule>
    <cfRule type="expression" dxfId="6979" priority="673" stopIfTrue="1">
      <formula>K72="砲丸投"</formula>
    </cfRule>
    <cfRule type="expression" dxfId="6978" priority="674" stopIfTrue="1">
      <formula>K72="走幅跳"</formula>
    </cfRule>
    <cfRule type="expression" dxfId="6977" priority="675" stopIfTrue="1">
      <formula>K72="走高跳"</formula>
    </cfRule>
  </conditionalFormatting>
  <conditionalFormatting sqref="L74">
    <cfRule type="expression" dxfId="6976" priority="666" stopIfTrue="1">
      <formula>K74="円盤投"</formula>
    </cfRule>
    <cfRule type="expression" dxfId="6975" priority="667" stopIfTrue="1">
      <formula>K74="やり投"</formula>
    </cfRule>
    <cfRule type="expression" dxfId="6974" priority="668" stopIfTrue="1">
      <formula>K74="砲丸投"</formula>
    </cfRule>
    <cfRule type="expression" dxfId="6973" priority="669" stopIfTrue="1">
      <formula>K74="走幅跳"</formula>
    </cfRule>
    <cfRule type="expression" dxfId="6972" priority="670" stopIfTrue="1">
      <formula>K74="走高跳"</formula>
    </cfRule>
  </conditionalFormatting>
  <conditionalFormatting sqref="L76">
    <cfRule type="expression" dxfId="6971" priority="661" stopIfTrue="1">
      <formula>K76="円盤投"</formula>
    </cfRule>
    <cfRule type="expression" dxfId="6970" priority="662" stopIfTrue="1">
      <formula>K76="やり投"</formula>
    </cfRule>
    <cfRule type="expression" dxfId="6969" priority="663" stopIfTrue="1">
      <formula>K76="砲丸投"</formula>
    </cfRule>
    <cfRule type="expression" dxfId="6968" priority="664" stopIfTrue="1">
      <formula>K76="走幅跳"</formula>
    </cfRule>
    <cfRule type="expression" dxfId="6967" priority="665" stopIfTrue="1">
      <formula>K76="走高跳"</formula>
    </cfRule>
  </conditionalFormatting>
  <conditionalFormatting sqref="L78">
    <cfRule type="expression" dxfId="6966" priority="656" stopIfTrue="1">
      <formula>K78="円盤投"</formula>
    </cfRule>
    <cfRule type="expression" dxfId="6965" priority="657" stopIfTrue="1">
      <formula>K78="やり投"</formula>
    </cfRule>
    <cfRule type="expression" dxfId="6964" priority="658" stopIfTrue="1">
      <formula>K78="砲丸投"</formula>
    </cfRule>
    <cfRule type="expression" dxfId="6963" priority="659" stopIfTrue="1">
      <formula>K78="走幅跳"</formula>
    </cfRule>
    <cfRule type="expression" dxfId="6962" priority="660" stopIfTrue="1">
      <formula>K78="走高跳"</formula>
    </cfRule>
  </conditionalFormatting>
  <conditionalFormatting sqref="L80">
    <cfRule type="expression" dxfId="6961" priority="651" stopIfTrue="1">
      <formula>K80="円盤投"</formula>
    </cfRule>
    <cfRule type="expression" dxfId="6960" priority="652" stopIfTrue="1">
      <formula>K80="やり投"</formula>
    </cfRule>
    <cfRule type="expression" dxfId="6959" priority="653" stopIfTrue="1">
      <formula>K80="砲丸投"</formula>
    </cfRule>
    <cfRule type="expression" dxfId="6958" priority="654" stopIfTrue="1">
      <formula>K80="走幅跳"</formula>
    </cfRule>
    <cfRule type="expression" dxfId="6957" priority="655" stopIfTrue="1">
      <formula>K80="走高跳"</formula>
    </cfRule>
  </conditionalFormatting>
  <conditionalFormatting sqref="L82">
    <cfRule type="expression" dxfId="6956" priority="646" stopIfTrue="1">
      <formula>K82="円盤投"</formula>
    </cfRule>
    <cfRule type="expression" dxfId="6955" priority="647" stopIfTrue="1">
      <formula>K82="やり投"</formula>
    </cfRule>
    <cfRule type="expression" dxfId="6954" priority="648" stopIfTrue="1">
      <formula>K82="砲丸投"</formula>
    </cfRule>
    <cfRule type="expression" dxfId="6953" priority="649" stopIfTrue="1">
      <formula>K82="走幅跳"</formula>
    </cfRule>
    <cfRule type="expression" dxfId="6952" priority="650" stopIfTrue="1">
      <formula>K82="走高跳"</formula>
    </cfRule>
  </conditionalFormatting>
  <conditionalFormatting sqref="L86">
    <cfRule type="expression" dxfId="6951" priority="636" stopIfTrue="1">
      <formula>K86="円盤投"</formula>
    </cfRule>
    <cfRule type="expression" dxfId="6950" priority="637" stopIfTrue="1">
      <formula>K86="やり投"</formula>
    </cfRule>
    <cfRule type="expression" dxfId="6949" priority="638" stopIfTrue="1">
      <formula>K86="砲丸投"</formula>
    </cfRule>
    <cfRule type="expression" dxfId="6948" priority="639" stopIfTrue="1">
      <formula>K86="走幅跳"</formula>
    </cfRule>
    <cfRule type="expression" dxfId="6947" priority="640" stopIfTrue="1">
      <formula>K86="走高跳"</formula>
    </cfRule>
  </conditionalFormatting>
  <conditionalFormatting sqref="L88">
    <cfRule type="expression" dxfId="6946" priority="631" stopIfTrue="1">
      <formula>K88="円盤投"</formula>
    </cfRule>
    <cfRule type="expression" dxfId="6945" priority="632" stopIfTrue="1">
      <formula>K88="やり投"</formula>
    </cfRule>
    <cfRule type="expression" dxfId="6944" priority="633" stopIfTrue="1">
      <formula>K88="砲丸投"</formula>
    </cfRule>
    <cfRule type="expression" dxfId="6943" priority="634" stopIfTrue="1">
      <formula>K88="走幅跳"</formula>
    </cfRule>
    <cfRule type="expression" dxfId="6942" priority="635" stopIfTrue="1">
      <formula>K88="走高跳"</formula>
    </cfRule>
  </conditionalFormatting>
  <conditionalFormatting sqref="L90">
    <cfRule type="expression" dxfId="6941" priority="626" stopIfTrue="1">
      <formula>K90="円盤投"</formula>
    </cfRule>
    <cfRule type="expression" dxfId="6940" priority="627" stopIfTrue="1">
      <formula>K90="やり投"</formula>
    </cfRule>
    <cfRule type="expression" dxfId="6939" priority="628" stopIfTrue="1">
      <formula>K90="砲丸投"</formula>
    </cfRule>
    <cfRule type="expression" dxfId="6938" priority="629" stopIfTrue="1">
      <formula>K90="走幅跳"</formula>
    </cfRule>
    <cfRule type="expression" dxfId="6937" priority="630" stopIfTrue="1">
      <formula>K90="走高跳"</formula>
    </cfRule>
  </conditionalFormatting>
  <conditionalFormatting sqref="L92">
    <cfRule type="expression" dxfId="6936" priority="621" stopIfTrue="1">
      <formula>K92="円盤投"</formula>
    </cfRule>
    <cfRule type="expression" dxfId="6935" priority="622" stopIfTrue="1">
      <formula>K92="やり投"</formula>
    </cfRule>
    <cfRule type="expression" dxfId="6934" priority="623" stopIfTrue="1">
      <formula>K92="砲丸投"</formula>
    </cfRule>
    <cfRule type="expression" dxfId="6933" priority="624" stopIfTrue="1">
      <formula>K92="走幅跳"</formula>
    </cfRule>
    <cfRule type="expression" dxfId="6932" priority="625" stopIfTrue="1">
      <formula>K92="走高跳"</formula>
    </cfRule>
  </conditionalFormatting>
  <conditionalFormatting sqref="L94">
    <cfRule type="expression" dxfId="6931" priority="616" stopIfTrue="1">
      <formula>K94="円盤投"</formula>
    </cfRule>
    <cfRule type="expression" dxfId="6930" priority="617" stopIfTrue="1">
      <formula>K94="やり投"</formula>
    </cfRule>
    <cfRule type="expression" dxfId="6929" priority="618" stopIfTrue="1">
      <formula>K94="砲丸投"</formula>
    </cfRule>
    <cfRule type="expression" dxfId="6928" priority="619" stopIfTrue="1">
      <formula>K94="走幅跳"</formula>
    </cfRule>
    <cfRule type="expression" dxfId="6927" priority="620" stopIfTrue="1">
      <formula>K94="走高跳"</formula>
    </cfRule>
  </conditionalFormatting>
  <conditionalFormatting sqref="L96">
    <cfRule type="expression" dxfId="6926" priority="611" stopIfTrue="1">
      <formula>K96="円盤投"</formula>
    </cfRule>
    <cfRule type="expression" dxfId="6925" priority="612" stopIfTrue="1">
      <formula>K96="やり投"</formula>
    </cfRule>
    <cfRule type="expression" dxfId="6924" priority="613" stopIfTrue="1">
      <formula>K96="砲丸投"</formula>
    </cfRule>
    <cfRule type="expression" dxfId="6923" priority="614" stopIfTrue="1">
      <formula>K96="走幅跳"</formula>
    </cfRule>
    <cfRule type="expression" dxfId="6922" priority="615" stopIfTrue="1">
      <formula>K96="走高跳"</formula>
    </cfRule>
  </conditionalFormatting>
  <conditionalFormatting sqref="L98">
    <cfRule type="expression" dxfId="6921" priority="606" stopIfTrue="1">
      <formula>K98="円盤投"</formula>
    </cfRule>
    <cfRule type="expression" dxfId="6920" priority="607" stopIfTrue="1">
      <formula>K98="やり投"</formula>
    </cfRule>
    <cfRule type="expression" dxfId="6919" priority="608" stopIfTrue="1">
      <formula>K98="砲丸投"</formula>
    </cfRule>
    <cfRule type="expression" dxfId="6918" priority="609" stopIfTrue="1">
      <formula>K98="走幅跳"</formula>
    </cfRule>
    <cfRule type="expression" dxfId="6917" priority="610" stopIfTrue="1">
      <formula>K98="走高跳"</formula>
    </cfRule>
  </conditionalFormatting>
  <conditionalFormatting sqref="L100">
    <cfRule type="expression" dxfId="6916" priority="601" stopIfTrue="1">
      <formula>K100="円盤投"</formula>
    </cfRule>
    <cfRule type="expression" dxfId="6915" priority="602" stopIfTrue="1">
      <formula>K100="やり投"</formula>
    </cfRule>
    <cfRule type="expression" dxfId="6914" priority="603" stopIfTrue="1">
      <formula>K100="砲丸投"</formula>
    </cfRule>
    <cfRule type="expression" dxfId="6913" priority="604" stopIfTrue="1">
      <formula>K100="走幅跳"</formula>
    </cfRule>
    <cfRule type="expression" dxfId="6912" priority="605" stopIfTrue="1">
      <formula>K100="走高跳"</formula>
    </cfRule>
  </conditionalFormatting>
  <conditionalFormatting sqref="H115">
    <cfRule type="expression" dxfId="6911" priority="596" stopIfTrue="1">
      <formula>G115="円盤投"</formula>
    </cfRule>
    <cfRule type="expression" dxfId="6910" priority="597" stopIfTrue="1">
      <formula>G115="やり投"</formula>
    </cfRule>
    <cfRule type="expression" dxfId="6909" priority="598" stopIfTrue="1">
      <formula>G115="砲丸投"</formula>
    </cfRule>
    <cfRule type="expression" dxfId="6908" priority="599" stopIfTrue="1">
      <formula>G115="走幅跳"</formula>
    </cfRule>
    <cfRule type="expression" dxfId="6907" priority="600" stopIfTrue="1">
      <formula>G115="走高跳"</formula>
    </cfRule>
  </conditionalFormatting>
  <conditionalFormatting sqref="L137">
    <cfRule type="expression" dxfId="6906" priority="341" stopIfTrue="1">
      <formula>K137="円盤投"</formula>
    </cfRule>
    <cfRule type="expression" dxfId="6905" priority="342" stopIfTrue="1">
      <formula>K137="やり投"</formula>
    </cfRule>
    <cfRule type="expression" dxfId="6904" priority="343" stopIfTrue="1">
      <formula>K137="砲丸投"</formula>
    </cfRule>
    <cfRule type="expression" dxfId="6903" priority="344" stopIfTrue="1">
      <formula>K137="走幅跳"</formula>
    </cfRule>
    <cfRule type="expression" dxfId="6902" priority="345" stopIfTrue="1">
      <formula>K137="走高跳"</formula>
    </cfRule>
  </conditionalFormatting>
  <conditionalFormatting sqref="J141">
    <cfRule type="expression" dxfId="6901" priority="431" stopIfTrue="1">
      <formula>I141="円盤投"</formula>
    </cfRule>
    <cfRule type="expression" dxfId="6900" priority="432" stopIfTrue="1">
      <formula>I141="やり投"</formula>
    </cfRule>
    <cfRule type="expression" dxfId="6899" priority="433" stopIfTrue="1">
      <formula>I141="砲丸投"</formula>
    </cfRule>
    <cfRule type="expression" dxfId="6898" priority="434" stopIfTrue="1">
      <formula>I141="走幅跳"</formula>
    </cfRule>
    <cfRule type="expression" dxfId="6897" priority="435" stopIfTrue="1">
      <formula>I141="走高跳"</formula>
    </cfRule>
  </conditionalFormatting>
  <conditionalFormatting sqref="H143">
    <cfRule type="expression" dxfId="6896" priority="526" stopIfTrue="1">
      <formula>G143="円盤投"</formula>
    </cfRule>
    <cfRule type="expression" dxfId="6895" priority="527" stopIfTrue="1">
      <formula>G143="やり投"</formula>
    </cfRule>
    <cfRule type="expression" dxfId="6894" priority="528" stopIfTrue="1">
      <formula>G143="砲丸投"</formula>
    </cfRule>
    <cfRule type="expression" dxfId="6893" priority="529" stopIfTrue="1">
      <formula>G143="走幅跳"</formula>
    </cfRule>
    <cfRule type="expression" dxfId="6892" priority="530" stopIfTrue="1">
      <formula>G143="走高跳"</formula>
    </cfRule>
  </conditionalFormatting>
  <conditionalFormatting sqref="J149">
    <cfRule type="expression" dxfId="6891" priority="411" stopIfTrue="1">
      <formula>I149="円盤投"</formula>
    </cfRule>
    <cfRule type="expression" dxfId="6890" priority="412" stopIfTrue="1">
      <formula>I149="やり投"</formula>
    </cfRule>
    <cfRule type="expression" dxfId="6889" priority="413" stopIfTrue="1">
      <formula>I149="砲丸投"</formula>
    </cfRule>
    <cfRule type="expression" dxfId="6888" priority="414" stopIfTrue="1">
      <formula>I149="走幅跳"</formula>
    </cfRule>
    <cfRule type="expression" dxfId="6887" priority="415" stopIfTrue="1">
      <formula>I149="走高跳"</formula>
    </cfRule>
  </conditionalFormatting>
  <conditionalFormatting sqref="J147">
    <cfRule type="expression" dxfId="6886" priority="416" stopIfTrue="1">
      <formula>I147="円盤投"</formula>
    </cfRule>
    <cfRule type="expression" dxfId="6885" priority="417" stopIfTrue="1">
      <formula>I147="やり投"</formula>
    </cfRule>
    <cfRule type="expression" dxfId="6884" priority="418" stopIfTrue="1">
      <formula>I147="砲丸投"</formula>
    </cfRule>
    <cfRule type="expression" dxfId="6883" priority="419" stopIfTrue="1">
      <formula>I147="走幅跳"</formula>
    </cfRule>
    <cfRule type="expression" dxfId="6882" priority="420" stopIfTrue="1">
      <formula>I147="走高跳"</formula>
    </cfRule>
  </conditionalFormatting>
  <conditionalFormatting sqref="H149">
    <cfRule type="expression" dxfId="6881" priority="511" stopIfTrue="1">
      <formula>G149="円盤投"</formula>
    </cfRule>
    <cfRule type="expression" dxfId="6880" priority="512" stopIfTrue="1">
      <formula>G149="やり投"</formula>
    </cfRule>
    <cfRule type="expression" dxfId="6879" priority="513" stopIfTrue="1">
      <formula>G149="砲丸投"</formula>
    </cfRule>
    <cfRule type="expression" dxfId="6878" priority="514" stopIfTrue="1">
      <formula>G149="走幅跳"</formula>
    </cfRule>
    <cfRule type="expression" dxfId="6877" priority="515" stopIfTrue="1">
      <formula>G149="走高跳"</formula>
    </cfRule>
  </conditionalFormatting>
  <conditionalFormatting sqref="J153">
    <cfRule type="expression" dxfId="6876" priority="401" stopIfTrue="1">
      <formula>I153="円盤投"</formula>
    </cfRule>
    <cfRule type="expression" dxfId="6875" priority="402" stopIfTrue="1">
      <formula>I153="やり投"</formula>
    </cfRule>
    <cfRule type="expression" dxfId="6874" priority="403" stopIfTrue="1">
      <formula>I153="砲丸投"</formula>
    </cfRule>
    <cfRule type="expression" dxfId="6873" priority="404" stopIfTrue="1">
      <formula>I153="走幅跳"</formula>
    </cfRule>
    <cfRule type="expression" dxfId="6872" priority="405" stopIfTrue="1">
      <formula>I153="走高跳"</formula>
    </cfRule>
  </conditionalFormatting>
  <conditionalFormatting sqref="J115">
    <cfRule type="expression" dxfId="6871" priority="496" stopIfTrue="1">
      <formula>I115="円盤投"</formula>
    </cfRule>
    <cfRule type="expression" dxfId="6870" priority="497" stopIfTrue="1">
      <formula>I115="やり投"</formula>
    </cfRule>
    <cfRule type="expression" dxfId="6869" priority="498" stopIfTrue="1">
      <formula>I115="砲丸投"</formula>
    </cfRule>
    <cfRule type="expression" dxfId="6868" priority="499" stopIfTrue="1">
      <formula>I115="走幅跳"</formula>
    </cfRule>
    <cfRule type="expression" dxfId="6867" priority="500" stopIfTrue="1">
      <formula>I115="走高跳"</formula>
    </cfRule>
  </conditionalFormatting>
  <conditionalFormatting sqref="H117">
    <cfRule type="expression" dxfId="6866" priority="591" stopIfTrue="1">
      <formula>G117="円盤投"</formula>
    </cfRule>
    <cfRule type="expression" dxfId="6865" priority="592" stopIfTrue="1">
      <formula>G117="やり投"</formula>
    </cfRule>
    <cfRule type="expression" dxfId="6864" priority="593" stopIfTrue="1">
      <formula>G117="砲丸投"</formula>
    </cfRule>
    <cfRule type="expression" dxfId="6863" priority="594" stopIfTrue="1">
      <formula>G117="走幅跳"</formula>
    </cfRule>
    <cfRule type="expression" dxfId="6862" priority="595" stopIfTrue="1">
      <formula>G117="走高跳"</formula>
    </cfRule>
  </conditionalFormatting>
  <conditionalFormatting sqref="H119">
    <cfRule type="expression" dxfId="6861" priority="586" stopIfTrue="1">
      <formula>G119="円盤投"</formula>
    </cfRule>
    <cfRule type="expression" dxfId="6860" priority="587" stopIfTrue="1">
      <formula>G119="やり投"</formula>
    </cfRule>
    <cfRule type="expression" dxfId="6859" priority="588" stopIfTrue="1">
      <formula>G119="砲丸投"</formula>
    </cfRule>
    <cfRule type="expression" dxfId="6858" priority="589" stopIfTrue="1">
      <formula>G119="走幅跳"</formula>
    </cfRule>
    <cfRule type="expression" dxfId="6857" priority="590" stopIfTrue="1">
      <formula>G119="走高跳"</formula>
    </cfRule>
  </conditionalFormatting>
  <conditionalFormatting sqref="H121">
    <cfRule type="expression" dxfId="6856" priority="581" stopIfTrue="1">
      <formula>G121="円盤投"</formula>
    </cfRule>
    <cfRule type="expression" dxfId="6855" priority="582" stopIfTrue="1">
      <formula>G121="やり投"</formula>
    </cfRule>
    <cfRule type="expression" dxfId="6854" priority="583" stopIfTrue="1">
      <formula>G121="砲丸投"</formula>
    </cfRule>
    <cfRule type="expression" dxfId="6853" priority="584" stopIfTrue="1">
      <formula>G121="走幅跳"</formula>
    </cfRule>
    <cfRule type="expression" dxfId="6852" priority="585" stopIfTrue="1">
      <formula>G121="走高跳"</formula>
    </cfRule>
  </conditionalFormatting>
  <conditionalFormatting sqref="H123">
    <cfRule type="expression" dxfId="6851" priority="576" stopIfTrue="1">
      <formula>G123="円盤投"</formula>
    </cfRule>
    <cfRule type="expression" dxfId="6850" priority="577" stopIfTrue="1">
      <formula>G123="やり投"</formula>
    </cfRule>
    <cfRule type="expression" dxfId="6849" priority="578" stopIfTrue="1">
      <formula>G123="砲丸投"</formula>
    </cfRule>
    <cfRule type="expression" dxfId="6848" priority="579" stopIfTrue="1">
      <formula>G123="走幅跳"</formula>
    </cfRule>
    <cfRule type="expression" dxfId="6847" priority="580" stopIfTrue="1">
      <formula>G123="走高跳"</formula>
    </cfRule>
  </conditionalFormatting>
  <conditionalFormatting sqref="H125">
    <cfRule type="expression" dxfId="6846" priority="571" stopIfTrue="1">
      <formula>G125="円盤投"</formula>
    </cfRule>
    <cfRule type="expression" dxfId="6845" priority="572" stopIfTrue="1">
      <formula>G125="やり投"</formula>
    </cfRule>
    <cfRule type="expression" dxfId="6844" priority="573" stopIfTrue="1">
      <formula>G125="砲丸投"</formula>
    </cfRule>
    <cfRule type="expression" dxfId="6843" priority="574" stopIfTrue="1">
      <formula>G125="走幅跳"</formula>
    </cfRule>
    <cfRule type="expression" dxfId="6842" priority="575" stopIfTrue="1">
      <formula>G125="走高跳"</formula>
    </cfRule>
  </conditionalFormatting>
  <conditionalFormatting sqref="H127">
    <cfRule type="expression" dxfId="6841" priority="566" stopIfTrue="1">
      <formula>G127="円盤投"</formula>
    </cfRule>
    <cfRule type="expression" dxfId="6840" priority="567" stopIfTrue="1">
      <formula>G127="やり投"</formula>
    </cfRule>
    <cfRule type="expression" dxfId="6839" priority="568" stopIfTrue="1">
      <formula>G127="砲丸投"</formula>
    </cfRule>
    <cfRule type="expression" dxfId="6838" priority="569" stopIfTrue="1">
      <formula>G127="走幅跳"</formula>
    </cfRule>
    <cfRule type="expression" dxfId="6837" priority="570" stopIfTrue="1">
      <formula>G127="走高跳"</formula>
    </cfRule>
  </conditionalFormatting>
  <conditionalFormatting sqref="H129">
    <cfRule type="expression" dxfId="6836" priority="561" stopIfTrue="1">
      <formula>G129="円盤投"</formula>
    </cfRule>
    <cfRule type="expression" dxfId="6835" priority="562" stopIfTrue="1">
      <formula>G129="やり投"</formula>
    </cfRule>
    <cfRule type="expression" dxfId="6834" priority="563" stopIfTrue="1">
      <formula>G129="砲丸投"</formula>
    </cfRule>
    <cfRule type="expression" dxfId="6833" priority="564" stopIfTrue="1">
      <formula>G129="走幅跳"</formula>
    </cfRule>
    <cfRule type="expression" dxfId="6832" priority="565" stopIfTrue="1">
      <formula>G129="走高跳"</formula>
    </cfRule>
  </conditionalFormatting>
  <conditionalFormatting sqref="H131">
    <cfRule type="expression" dxfId="6831" priority="556" stopIfTrue="1">
      <formula>G131="円盤投"</formula>
    </cfRule>
    <cfRule type="expression" dxfId="6830" priority="557" stopIfTrue="1">
      <formula>G131="やり投"</formula>
    </cfRule>
    <cfRule type="expression" dxfId="6829" priority="558" stopIfTrue="1">
      <formula>G131="砲丸投"</formula>
    </cfRule>
    <cfRule type="expression" dxfId="6828" priority="559" stopIfTrue="1">
      <formula>G131="走幅跳"</formula>
    </cfRule>
    <cfRule type="expression" dxfId="6827" priority="560" stopIfTrue="1">
      <formula>G131="走高跳"</formula>
    </cfRule>
  </conditionalFormatting>
  <conditionalFormatting sqref="H133">
    <cfRule type="expression" dxfId="6826" priority="551" stopIfTrue="1">
      <formula>G133="円盤投"</formula>
    </cfRule>
    <cfRule type="expression" dxfId="6825" priority="552" stopIfTrue="1">
      <formula>G133="やり投"</formula>
    </cfRule>
    <cfRule type="expression" dxfId="6824" priority="553" stopIfTrue="1">
      <formula>G133="砲丸投"</formula>
    </cfRule>
    <cfRule type="expression" dxfId="6823" priority="554" stopIfTrue="1">
      <formula>G133="走幅跳"</formula>
    </cfRule>
    <cfRule type="expression" dxfId="6822" priority="555" stopIfTrue="1">
      <formula>G133="走高跳"</formula>
    </cfRule>
  </conditionalFormatting>
  <conditionalFormatting sqref="H135">
    <cfRule type="expression" dxfId="6821" priority="546" stopIfTrue="1">
      <formula>G135="円盤投"</formula>
    </cfRule>
    <cfRule type="expression" dxfId="6820" priority="547" stopIfTrue="1">
      <formula>G135="やり投"</formula>
    </cfRule>
    <cfRule type="expression" dxfId="6819" priority="548" stopIfTrue="1">
      <formula>G135="砲丸投"</formula>
    </cfRule>
    <cfRule type="expression" dxfId="6818" priority="549" stopIfTrue="1">
      <formula>G135="走幅跳"</formula>
    </cfRule>
    <cfRule type="expression" dxfId="6817" priority="550" stopIfTrue="1">
      <formula>G135="走高跳"</formula>
    </cfRule>
  </conditionalFormatting>
  <conditionalFormatting sqref="H137">
    <cfRule type="expression" dxfId="6816" priority="541" stopIfTrue="1">
      <formula>G137="円盤投"</formula>
    </cfRule>
    <cfRule type="expression" dxfId="6815" priority="542" stopIfTrue="1">
      <formula>G137="やり投"</formula>
    </cfRule>
    <cfRule type="expression" dxfId="6814" priority="543" stopIfTrue="1">
      <formula>G137="砲丸投"</formula>
    </cfRule>
    <cfRule type="expression" dxfId="6813" priority="544" stopIfTrue="1">
      <formula>G137="走幅跳"</formula>
    </cfRule>
    <cfRule type="expression" dxfId="6812" priority="545" stopIfTrue="1">
      <formula>G137="走高跳"</formula>
    </cfRule>
  </conditionalFormatting>
  <conditionalFormatting sqref="H139">
    <cfRule type="expression" dxfId="6811" priority="536" stopIfTrue="1">
      <formula>G139="円盤投"</formula>
    </cfRule>
    <cfRule type="expression" dxfId="6810" priority="537" stopIfTrue="1">
      <formula>G139="やり投"</formula>
    </cfRule>
    <cfRule type="expression" dxfId="6809" priority="538" stopIfTrue="1">
      <formula>G139="砲丸投"</formula>
    </cfRule>
    <cfRule type="expression" dxfId="6808" priority="539" stopIfTrue="1">
      <formula>G139="走幅跳"</formula>
    </cfRule>
    <cfRule type="expression" dxfId="6807" priority="540" stopIfTrue="1">
      <formula>G139="走高跳"</formula>
    </cfRule>
  </conditionalFormatting>
  <conditionalFormatting sqref="H141">
    <cfRule type="expression" dxfId="6806" priority="531" stopIfTrue="1">
      <formula>G141="円盤投"</formula>
    </cfRule>
    <cfRule type="expression" dxfId="6805" priority="532" stopIfTrue="1">
      <formula>G141="やり投"</formula>
    </cfRule>
    <cfRule type="expression" dxfId="6804" priority="533" stopIfTrue="1">
      <formula>G141="砲丸投"</formula>
    </cfRule>
    <cfRule type="expression" dxfId="6803" priority="534" stopIfTrue="1">
      <formula>G141="走幅跳"</formula>
    </cfRule>
    <cfRule type="expression" dxfId="6802" priority="535" stopIfTrue="1">
      <formula>G141="走高跳"</formula>
    </cfRule>
  </conditionalFormatting>
  <conditionalFormatting sqref="H145">
    <cfRule type="expression" dxfId="6801" priority="521" stopIfTrue="1">
      <formula>G145="円盤投"</formula>
    </cfRule>
    <cfRule type="expression" dxfId="6800" priority="522" stopIfTrue="1">
      <formula>G145="やり投"</formula>
    </cfRule>
    <cfRule type="expression" dxfId="6799" priority="523" stopIfTrue="1">
      <formula>G145="砲丸投"</formula>
    </cfRule>
    <cfRule type="expression" dxfId="6798" priority="524" stopIfTrue="1">
      <formula>G145="走幅跳"</formula>
    </cfRule>
    <cfRule type="expression" dxfId="6797" priority="525" stopIfTrue="1">
      <formula>G145="走高跳"</formula>
    </cfRule>
  </conditionalFormatting>
  <conditionalFormatting sqref="H147">
    <cfRule type="expression" dxfId="6796" priority="516" stopIfTrue="1">
      <formula>G147="円盤投"</formula>
    </cfRule>
    <cfRule type="expression" dxfId="6795" priority="517" stopIfTrue="1">
      <formula>G147="やり投"</formula>
    </cfRule>
    <cfRule type="expression" dxfId="6794" priority="518" stopIfTrue="1">
      <formula>G147="砲丸投"</formula>
    </cfRule>
    <cfRule type="expression" dxfId="6793" priority="519" stopIfTrue="1">
      <formula>G147="走幅跳"</formula>
    </cfRule>
    <cfRule type="expression" dxfId="6792" priority="520" stopIfTrue="1">
      <formula>G147="走高跳"</formula>
    </cfRule>
  </conditionalFormatting>
  <conditionalFormatting sqref="H151">
    <cfRule type="expression" dxfId="6791" priority="506" stopIfTrue="1">
      <formula>G151="円盤投"</formula>
    </cfRule>
    <cfRule type="expression" dxfId="6790" priority="507" stopIfTrue="1">
      <formula>G151="やり投"</formula>
    </cfRule>
    <cfRule type="expression" dxfId="6789" priority="508" stopIfTrue="1">
      <formula>G151="砲丸投"</formula>
    </cfRule>
    <cfRule type="expression" dxfId="6788" priority="509" stopIfTrue="1">
      <formula>G151="走幅跳"</formula>
    </cfRule>
    <cfRule type="expression" dxfId="6787" priority="510" stopIfTrue="1">
      <formula>G151="走高跳"</formula>
    </cfRule>
  </conditionalFormatting>
  <conditionalFormatting sqref="H153">
    <cfRule type="expression" dxfId="6786" priority="501" stopIfTrue="1">
      <formula>G153="円盤投"</formula>
    </cfRule>
    <cfRule type="expression" dxfId="6785" priority="502" stopIfTrue="1">
      <formula>G153="やり投"</formula>
    </cfRule>
    <cfRule type="expression" dxfId="6784" priority="503" stopIfTrue="1">
      <formula>G153="砲丸投"</formula>
    </cfRule>
    <cfRule type="expression" dxfId="6783" priority="504" stopIfTrue="1">
      <formula>G153="走幅跳"</formula>
    </cfRule>
    <cfRule type="expression" dxfId="6782" priority="505" stopIfTrue="1">
      <formula>G153="走高跳"</formula>
    </cfRule>
  </conditionalFormatting>
  <conditionalFormatting sqref="J117">
    <cfRule type="expression" dxfId="6781" priority="491" stopIfTrue="1">
      <formula>I117="円盤投"</formula>
    </cfRule>
    <cfRule type="expression" dxfId="6780" priority="492" stopIfTrue="1">
      <formula>I117="やり投"</formula>
    </cfRule>
    <cfRule type="expression" dxfId="6779" priority="493" stopIfTrue="1">
      <formula>I117="砲丸投"</formula>
    </cfRule>
    <cfRule type="expression" dxfId="6778" priority="494" stopIfTrue="1">
      <formula>I117="走幅跳"</formula>
    </cfRule>
    <cfRule type="expression" dxfId="6777" priority="495" stopIfTrue="1">
      <formula>I117="走高跳"</formula>
    </cfRule>
  </conditionalFormatting>
  <conditionalFormatting sqref="J119">
    <cfRule type="expression" dxfId="6776" priority="486" stopIfTrue="1">
      <formula>I119="円盤投"</formula>
    </cfRule>
    <cfRule type="expression" dxfId="6775" priority="487" stopIfTrue="1">
      <formula>I119="やり投"</formula>
    </cfRule>
    <cfRule type="expression" dxfId="6774" priority="488" stopIfTrue="1">
      <formula>I119="砲丸投"</formula>
    </cfRule>
    <cfRule type="expression" dxfId="6773" priority="489" stopIfTrue="1">
      <formula>I119="走幅跳"</formula>
    </cfRule>
    <cfRule type="expression" dxfId="6772" priority="490" stopIfTrue="1">
      <formula>I119="走高跳"</formula>
    </cfRule>
  </conditionalFormatting>
  <conditionalFormatting sqref="J121">
    <cfRule type="expression" dxfId="6771" priority="481" stopIfTrue="1">
      <formula>I121="円盤投"</formula>
    </cfRule>
    <cfRule type="expression" dxfId="6770" priority="482" stopIfTrue="1">
      <formula>I121="やり投"</formula>
    </cfRule>
    <cfRule type="expression" dxfId="6769" priority="483" stopIfTrue="1">
      <formula>I121="砲丸投"</formula>
    </cfRule>
    <cfRule type="expression" dxfId="6768" priority="484" stopIfTrue="1">
      <formula>I121="走幅跳"</formula>
    </cfRule>
    <cfRule type="expression" dxfId="6767" priority="485" stopIfTrue="1">
      <formula>I121="走高跳"</formula>
    </cfRule>
  </conditionalFormatting>
  <conditionalFormatting sqref="J123">
    <cfRule type="expression" dxfId="6766" priority="476" stopIfTrue="1">
      <formula>I123="円盤投"</formula>
    </cfRule>
    <cfRule type="expression" dxfId="6765" priority="477" stopIfTrue="1">
      <formula>I123="やり投"</formula>
    </cfRule>
    <cfRule type="expression" dxfId="6764" priority="478" stopIfTrue="1">
      <formula>I123="砲丸投"</formula>
    </cfRule>
    <cfRule type="expression" dxfId="6763" priority="479" stopIfTrue="1">
      <formula>I123="走幅跳"</formula>
    </cfRule>
    <cfRule type="expression" dxfId="6762" priority="480" stopIfTrue="1">
      <formula>I123="走高跳"</formula>
    </cfRule>
  </conditionalFormatting>
  <conditionalFormatting sqref="J125">
    <cfRule type="expression" dxfId="6761" priority="471" stopIfTrue="1">
      <formula>I125="円盤投"</formula>
    </cfRule>
    <cfRule type="expression" dxfId="6760" priority="472" stopIfTrue="1">
      <formula>I125="やり投"</formula>
    </cfRule>
    <cfRule type="expression" dxfId="6759" priority="473" stopIfTrue="1">
      <formula>I125="砲丸投"</formula>
    </cfRule>
    <cfRule type="expression" dxfId="6758" priority="474" stopIfTrue="1">
      <formula>I125="走幅跳"</formula>
    </cfRule>
    <cfRule type="expression" dxfId="6757" priority="475" stopIfTrue="1">
      <formula>I125="走高跳"</formula>
    </cfRule>
  </conditionalFormatting>
  <conditionalFormatting sqref="J127">
    <cfRule type="expression" dxfId="6756" priority="466" stopIfTrue="1">
      <formula>I127="円盤投"</formula>
    </cfRule>
    <cfRule type="expression" dxfId="6755" priority="467" stopIfTrue="1">
      <formula>I127="やり投"</formula>
    </cfRule>
    <cfRule type="expression" dxfId="6754" priority="468" stopIfTrue="1">
      <formula>I127="砲丸投"</formula>
    </cfRule>
    <cfRule type="expression" dxfId="6753" priority="469" stopIfTrue="1">
      <formula>I127="走幅跳"</formula>
    </cfRule>
    <cfRule type="expression" dxfId="6752" priority="470" stopIfTrue="1">
      <formula>I127="走高跳"</formula>
    </cfRule>
  </conditionalFormatting>
  <conditionalFormatting sqref="J129">
    <cfRule type="expression" dxfId="6751" priority="461" stopIfTrue="1">
      <formula>I129="円盤投"</formula>
    </cfRule>
    <cfRule type="expression" dxfId="6750" priority="462" stopIfTrue="1">
      <formula>I129="やり投"</formula>
    </cfRule>
    <cfRule type="expression" dxfId="6749" priority="463" stopIfTrue="1">
      <formula>I129="砲丸投"</formula>
    </cfRule>
    <cfRule type="expression" dxfId="6748" priority="464" stopIfTrue="1">
      <formula>I129="走幅跳"</formula>
    </cfRule>
    <cfRule type="expression" dxfId="6747" priority="465" stopIfTrue="1">
      <formula>I129="走高跳"</formula>
    </cfRule>
  </conditionalFormatting>
  <conditionalFormatting sqref="J131">
    <cfRule type="expression" dxfId="6746" priority="456" stopIfTrue="1">
      <formula>I131="円盤投"</formula>
    </cfRule>
    <cfRule type="expression" dxfId="6745" priority="457" stopIfTrue="1">
      <formula>I131="やり投"</formula>
    </cfRule>
    <cfRule type="expression" dxfId="6744" priority="458" stopIfTrue="1">
      <formula>I131="砲丸投"</formula>
    </cfRule>
    <cfRule type="expression" dxfId="6743" priority="459" stopIfTrue="1">
      <formula>I131="走幅跳"</formula>
    </cfRule>
    <cfRule type="expression" dxfId="6742" priority="460" stopIfTrue="1">
      <formula>I131="走高跳"</formula>
    </cfRule>
  </conditionalFormatting>
  <conditionalFormatting sqref="J133">
    <cfRule type="expression" dxfId="6741" priority="451" stopIfTrue="1">
      <formula>I133="円盤投"</formula>
    </cfRule>
    <cfRule type="expression" dxfId="6740" priority="452" stopIfTrue="1">
      <formula>I133="やり投"</formula>
    </cfRule>
    <cfRule type="expression" dxfId="6739" priority="453" stopIfTrue="1">
      <formula>I133="砲丸投"</formula>
    </cfRule>
    <cfRule type="expression" dxfId="6738" priority="454" stopIfTrue="1">
      <formula>I133="走幅跳"</formula>
    </cfRule>
    <cfRule type="expression" dxfId="6737" priority="455" stopIfTrue="1">
      <formula>I133="走高跳"</formula>
    </cfRule>
  </conditionalFormatting>
  <conditionalFormatting sqref="J135">
    <cfRule type="expression" dxfId="6736" priority="446" stopIfTrue="1">
      <formula>I135="円盤投"</formula>
    </cfRule>
    <cfRule type="expression" dxfId="6735" priority="447" stopIfTrue="1">
      <formula>I135="やり投"</formula>
    </cfRule>
    <cfRule type="expression" dxfId="6734" priority="448" stopIfTrue="1">
      <formula>I135="砲丸投"</formula>
    </cfRule>
    <cfRule type="expression" dxfId="6733" priority="449" stopIfTrue="1">
      <formula>I135="走幅跳"</formula>
    </cfRule>
    <cfRule type="expression" dxfId="6732" priority="450" stopIfTrue="1">
      <formula>I135="走高跳"</formula>
    </cfRule>
  </conditionalFormatting>
  <conditionalFormatting sqref="J137">
    <cfRule type="expression" dxfId="6731" priority="441" stopIfTrue="1">
      <formula>I137="円盤投"</formula>
    </cfRule>
    <cfRule type="expression" dxfId="6730" priority="442" stopIfTrue="1">
      <formula>I137="やり投"</formula>
    </cfRule>
    <cfRule type="expression" dxfId="6729" priority="443" stopIfTrue="1">
      <formula>I137="砲丸投"</formula>
    </cfRule>
    <cfRule type="expression" dxfId="6728" priority="444" stopIfTrue="1">
      <formula>I137="走幅跳"</formula>
    </cfRule>
    <cfRule type="expression" dxfId="6727" priority="445" stopIfTrue="1">
      <formula>I137="走高跳"</formula>
    </cfRule>
  </conditionalFormatting>
  <conditionalFormatting sqref="J139">
    <cfRule type="expression" dxfId="6726" priority="436" stopIfTrue="1">
      <formula>I139="円盤投"</formula>
    </cfRule>
    <cfRule type="expression" dxfId="6725" priority="437" stopIfTrue="1">
      <formula>I139="やり投"</formula>
    </cfRule>
    <cfRule type="expression" dxfId="6724" priority="438" stopIfTrue="1">
      <formula>I139="砲丸投"</formula>
    </cfRule>
    <cfRule type="expression" dxfId="6723" priority="439" stopIfTrue="1">
      <formula>I139="走幅跳"</formula>
    </cfRule>
    <cfRule type="expression" dxfId="6722" priority="440" stopIfTrue="1">
      <formula>I139="走高跳"</formula>
    </cfRule>
  </conditionalFormatting>
  <conditionalFormatting sqref="J143">
    <cfRule type="expression" dxfId="6721" priority="426" stopIfTrue="1">
      <formula>I143="円盤投"</formula>
    </cfRule>
    <cfRule type="expression" dxfId="6720" priority="427" stopIfTrue="1">
      <formula>I143="やり投"</formula>
    </cfRule>
    <cfRule type="expression" dxfId="6719" priority="428" stopIfTrue="1">
      <formula>I143="砲丸投"</formula>
    </cfRule>
    <cfRule type="expression" dxfId="6718" priority="429" stopIfTrue="1">
      <formula>I143="走幅跳"</formula>
    </cfRule>
    <cfRule type="expression" dxfId="6717" priority="430" stopIfTrue="1">
      <formula>I143="走高跳"</formula>
    </cfRule>
  </conditionalFormatting>
  <conditionalFormatting sqref="J145">
    <cfRule type="expression" dxfId="6716" priority="421" stopIfTrue="1">
      <formula>I145="円盤投"</formula>
    </cfRule>
    <cfRule type="expression" dxfId="6715" priority="422" stopIfTrue="1">
      <formula>I145="やり投"</formula>
    </cfRule>
    <cfRule type="expression" dxfId="6714" priority="423" stopIfTrue="1">
      <formula>I145="砲丸投"</formula>
    </cfRule>
    <cfRule type="expression" dxfId="6713" priority="424" stopIfTrue="1">
      <formula>I145="走幅跳"</formula>
    </cfRule>
    <cfRule type="expression" dxfId="6712" priority="425" stopIfTrue="1">
      <formula>I145="走高跳"</formula>
    </cfRule>
  </conditionalFormatting>
  <conditionalFormatting sqref="J151">
    <cfRule type="expression" dxfId="6711" priority="406" stopIfTrue="1">
      <formula>I151="円盤投"</formula>
    </cfRule>
    <cfRule type="expression" dxfId="6710" priority="407" stopIfTrue="1">
      <formula>I151="やり投"</formula>
    </cfRule>
    <cfRule type="expression" dxfId="6709" priority="408" stopIfTrue="1">
      <formula>I151="砲丸投"</formula>
    </cfRule>
    <cfRule type="expression" dxfId="6708" priority="409" stopIfTrue="1">
      <formula>I151="走幅跳"</formula>
    </cfRule>
    <cfRule type="expression" dxfId="6707" priority="410" stopIfTrue="1">
      <formula>I151="走高跳"</formula>
    </cfRule>
  </conditionalFormatting>
  <conditionalFormatting sqref="L115">
    <cfRule type="expression" dxfId="6706" priority="396" stopIfTrue="1">
      <formula>K115="円盤投"</formula>
    </cfRule>
    <cfRule type="expression" dxfId="6705" priority="397" stopIfTrue="1">
      <formula>K115="やり投"</formula>
    </cfRule>
    <cfRule type="expression" dxfId="6704" priority="398" stopIfTrue="1">
      <formula>K115="砲丸投"</formula>
    </cfRule>
    <cfRule type="expression" dxfId="6703" priority="399" stopIfTrue="1">
      <formula>K115="走幅跳"</formula>
    </cfRule>
    <cfRule type="expression" dxfId="6702" priority="400" stopIfTrue="1">
      <formula>K115="走高跳"</formula>
    </cfRule>
  </conditionalFormatting>
  <conditionalFormatting sqref="L117">
    <cfRule type="expression" dxfId="6701" priority="391" stopIfTrue="1">
      <formula>K117="円盤投"</formula>
    </cfRule>
    <cfRule type="expression" dxfId="6700" priority="392" stopIfTrue="1">
      <formula>K117="やり投"</formula>
    </cfRule>
    <cfRule type="expression" dxfId="6699" priority="393" stopIfTrue="1">
      <formula>K117="砲丸投"</formula>
    </cfRule>
    <cfRule type="expression" dxfId="6698" priority="394" stopIfTrue="1">
      <formula>K117="走幅跳"</formula>
    </cfRule>
    <cfRule type="expression" dxfId="6697" priority="395" stopIfTrue="1">
      <formula>K117="走高跳"</formula>
    </cfRule>
  </conditionalFormatting>
  <conditionalFormatting sqref="L119">
    <cfRule type="expression" dxfId="6696" priority="386" stopIfTrue="1">
      <formula>K119="円盤投"</formula>
    </cfRule>
    <cfRule type="expression" dxfId="6695" priority="387" stopIfTrue="1">
      <formula>K119="やり投"</formula>
    </cfRule>
    <cfRule type="expression" dxfId="6694" priority="388" stopIfTrue="1">
      <formula>K119="砲丸投"</formula>
    </cfRule>
    <cfRule type="expression" dxfId="6693" priority="389" stopIfTrue="1">
      <formula>K119="走幅跳"</formula>
    </cfRule>
    <cfRule type="expression" dxfId="6692" priority="390" stopIfTrue="1">
      <formula>K119="走高跳"</formula>
    </cfRule>
  </conditionalFormatting>
  <conditionalFormatting sqref="L121">
    <cfRule type="expression" dxfId="6691" priority="381" stopIfTrue="1">
      <formula>K121="円盤投"</formula>
    </cfRule>
    <cfRule type="expression" dxfId="6690" priority="382" stopIfTrue="1">
      <formula>K121="やり投"</formula>
    </cfRule>
    <cfRule type="expression" dxfId="6689" priority="383" stopIfTrue="1">
      <formula>K121="砲丸投"</formula>
    </cfRule>
    <cfRule type="expression" dxfId="6688" priority="384" stopIfTrue="1">
      <formula>K121="走幅跳"</formula>
    </cfRule>
    <cfRule type="expression" dxfId="6687" priority="385" stopIfTrue="1">
      <formula>K121="走高跳"</formula>
    </cfRule>
  </conditionalFormatting>
  <conditionalFormatting sqref="L123">
    <cfRule type="expression" dxfId="6686" priority="376" stopIfTrue="1">
      <formula>K123="円盤投"</formula>
    </cfRule>
    <cfRule type="expression" dxfId="6685" priority="377" stopIfTrue="1">
      <formula>K123="やり投"</formula>
    </cfRule>
    <cfRule type="expression" dxfId="6684" priority="378" stopIfTrue="1">
      <formula>K123="砲丸投"</formula>
    </cfRule>
    <cfRule type="expression" dxfId="6683" priority="379" stopIfTrue="1">
      <formula>K123="走幅跳"</formula>
    </cfRule>
    <cfRule type="expression" dxfId="6682" priority="380" stopIfTrue="1">
      <formula>K123="走高跳"</formula>
    </cfRule>
  </conditionalFormatting>
  <conditionalFormatting sqref="L125">
    <cfRule type="expression" dxfId="6681" priority="371" stopIfTrue="1">
      <formula>K125="円盤投"</formula>
    </cfRule>
    <cfRule type="expression" dxfId="6680" priority="372" stopIfTrue="1">
      <formula>K125="やり投"</formula>
    </cfRule>
    <cfRule type="expression" dxfId="6679" priority="373" stopIfTrue="1">
      <formula>K125="砲丸投"</formula>
    </cfRule>
    <cfRule type="expression" dxfId="6678" priority="374" stopIfTrue="1">
      <formula>K125="走幅跳"</formula>
    </cfRule>
    <cfRule type="expression" dxfId="6677" priority="375" stopIfTrue="1">
      <formula>K125="走高跳"</formula>
    </cfRule>
  </conditionalFormatting>
  <conditionalFormatting sqref="L127">
    <cfRule type="expression" dxfId="6676" priority="366" stopIfTrue="1">
      <formula>K127="円盤投"</formula>
    </cfRule>
    <cfRule type="expression" dxfId="6675" priority="367" stopIfTrue="1">
      <formula>K127="やり投"</formula>
    </cfRule>
    <cfRule type="expression" dxfId="6674" priority="368" stopIfTrue="1">
      <formula>K127="砲丸投"</formula>
    </cfRule>
    <cfRule type="expression" dxfId="6673" priority="369" stopIfTrue="1">
      <formula>K127="走幅跳"</formula>
    </cfRule>
    <cfRule type="expression" dxfId="6672" priority="370" stopIfTrue="1">
      <formula>K127="走高跳"</formula>
    </cfRule>
  </conditionalFormatting>
  <conditionalFormatting sqref="L129">
    <cfRule type="expression" dxfId="6671" priority="361" stopIfTrue="1">
      <formula>K129="円盤投"</formula>
    </cfRule>
    <cfRule type="expression" dxfId="6670" priority="362" stopIfTrue="1">
      <formula>K129="やり投"</formula>
    </cfRule>
    <cfRule type="expression" dxfId="6669" priority="363" stopIfTrue="1">
      <formula>K129="砲丸投"</formula>
    </cfRule>
    <cfRule type="expression" dxfId="6668" priority="364" stopIfTrue="1">
      <formula>K129="走幅跳"</formula>
    </cfRule>
    <cfRule type="expression" dxfId="6667" priority="365" stopIfTrue="1">
      <formula>K129="走高跳"</formula>
    </cfRule>
  </conditionalFormatting>
  <conditionalFormatting sqref="L131">
    <cfRule type="expression" dxfId="6666" priority="356" stopIfTrue="1">
      <formula>K131="円盤投"</formula>
    </cfRule>
    <cfRule type="expression" dxfId="6665" priority="357" stopIfTrue="1">
      <formula>K131="やり投"</formula>
    </cfRule>
    <cfRule type="expression" dxfId="6664" priority="358" stopIfTrue="1">
      <formula>K131="砲丸投"</formula>
    </cfRule>
    <cfRule type="expression" dxfId="6663" priority="359" stopIfTrue="1">
      <formula>K131="走幅跳"</formula>
    </cfRule>
    <cfRule type="expression" dxfId="6662" priority="360" stopIfTrue="1">
      <formula>K131="走高跳"</formula>
    </cfRule>
  </conditionalFormatting>
  <conditionalFormatting sqref="L133">
    <cfRule type="expression" dxfId="6661" priority="351" stopIfTrue="1">
      <formula>K133="円盤投"</formula>
    </cfRule>
    <cfRule type="expression" dxfId="6660" priority="352" stopIfTrue="1">
      <formula>K133="やり投"</formula>
    </cfRule>
    <cfRule type="expression" dxfId="6659" priority="353" stopIfTrue="1">
      <formula>K133="砲丸投"</formula>
    </cfRule>
    <cfRule type="expression" dxfId="6658" priority="354" stopIfTrue="1">
      <formula>K133="走幅跳"</formula>
    </cfRule>
    <cfRule type="expression" dxfId="6657" priority="355" stopIfTrue="1">
      <formula>K133="走高跳"</formula>
    </cfRule>
  </conditionalFormatting>
  <conditionalFormatting sqref="L135">
    <cfRule type="expression" dxfId="6656" priority="346" stopIfTrue="1">
      <formula>K135="円盤投"</formula>
    </cfRule>
    <cfRule type="expression" dxfId="6655" priority="347" stopIfTrue="1">
      <formula>K135="やり投"</formula>
    </cfRule>
    <cfRule type="expression" dxfId="6654" priority="348" stopIfTrue="1">
      <formula>K135="砲丸投"</formula>
    </cfRule>
    <cfRule type="expression" dxfId="6653" priority="349" stopIfTrue="1">
      <formula>K135="走幅跳"</formula>
    </cfRule>
    <cfRule type="expression" dxfId="6652" priority="350" stopIfTrue="1">
      <formula>K135="走高跳"</formula>
    </cfRule>
  </conditionalFormatting>
  <conditionalFormatting sqref="L139">
    <cfRule type="expression" dxfId="6651" priority="336" stopIfTrue="1">
      <formula>K139="円盤投"</formula>
    </cfRule>
    <cfRule type="expression" dxfId="6650" priority="337" stopIfTrue="1">
      <formula>K139="やり投"</formula>
    </cfRule>
    <cfRule type="expression" dxfId="6649" priority="338" stopIfTrue="1">
      <formula>K139="砲丸投"</formula>
    </cfRule>
    <cfRule type="expression" dxfId="6648" priority="339" stopIfTrue="1">
      <formula>K139="走幅跳"</formula>
    </cfRule>
    <cfRule type="expression" dxfId="6647" priority="340" stopIfTrue="1">
      <formula>K139="走高跳"</formula>
    </cfRule>
  </conditionalFormatting>
  <conditionalFormatting sqref="L141">
    <cfRule type="expression" dxfId="6646" priority="331" stopIfTrue="1">
      <formula>K141="円盤投"</formula>
    </cfRule>
    <cfRule type="expression" dxfId="6645" priority="332" stopIfTrue="1">
      <formula>K141="やり投"</formula>
    </cfRule>
    <cfRule type="expression" dxfId="6644" priority="333" stopIfTrue="1">
      <formula>K141="砲丸投"</formula>
    </cfRule>
    <cfRule type="expression" dxfId="6643" priority="334" stopIfTrue="1">
      <formula>K141="走幅跳"</formula>
    </cfRule>
    <cfRule type="expression" dxfId="6642" priority="335" stopIfTrue="1">
      <formula>K141="走高跳"</formula>
    </cfRule>
  </conditionalFormatting>
  <conditionalFormatting sqref="L143">
    <cfRule type="expression" dxfId="6641" priority="326" stopIfTrue="1">
      <formula>K143="円盤投"</formula>
    </cfRule>
    <cfRule type="expression" dxfId="6640" priority="327" stopIfTrue="1">
      <formula>K143="やり投"</formula>
    </cfRule>
    <cfRule type="expression" dxfId="6639" priority="328" stopIfTrue="1">
      <formula>K143="砲丸投"</formula>
    </cfRule>
    <cfRule type="expression" dxfId="6638" priority="329" stopIfTrue="1">
      <formula>K143="走幅跳"</formula>
    </cfRule>
    <cfRule type="expression" dxfId="6637" priority="330" stopIfTrue="1">
      <formula>K143="走高跳"</formula>
    </cfRule>
  </conditionalFormatting>
  <conditionalFormatting sqref="L145">
    <cfRule type="expression" dxfId="6636" priority="321" stopIfTrue="1">
      <formula>K145="円盤投"</formula>
    </cfRule>
    <cfRule type="expression" dxfId="6635" priority="322" stopIfTrue="1">
      <formula>K145="やり投"</formula>
    </cfRule>
    <cfRule type="expression" dxfId="6634" priority="323" stopIfTrue="1">
      <formula>K145="砲丸投"</formula>
    </cfRule>
    <cfRule type="expression" dxfId="6633" priority="324" stopIfTrue="1">
      <formula>K145="走幅跳"</formula>
    </cfRule>
    <cfRule type="expression" dxfId="6632" priority="325" stopIfTrue="1">
      <formula>K145="走高跳"</formula>
    </cfRule>
  </conditionalFormatting>
  <conditionalFormatting sqref="L147">
    <cfRule type="expression" dxfId="6631" priority="316" stopIfTrue="1">
      <formula>K147="円盤投"</formula>
    </cfRule>
    <cfRule type="expression" dxfId="6630" priority="317" stopIfTrue="1">
      <formula>K147="やり投"</formula>
    </cfRule>
    <cfRule type="expression" dxfId="6629" priority="318" stopIfTrue="1">
      <formula>K147="砲丸投"</formula>
    </cfRule>
    <cfRule type="expression" dxfId="6628" priority="319" stopIfTrue="1">
      <formula>K147="走幅跳"</formula>
    </cfRule>
    <cfRule type="expression" dxfId="6627" priority="320" stopIfTrue="1">
      <formula>K147="走高跳"</formula>
    </cfRule>
  </conditionalFormatting>
  <conditionalFormatting sqref="L149">
    <cfRule type="expression" dxfId="6626" priority="311" stopIfTrue="1">
      <formula>K149="円盤投"</formula>
    </cfRule>
    <cfRule type="expression" dxfId="6625" priority="312" stopIfTrue="1">
      <formula>K149="やり投"</formula>
    </cfRule>
    <cfRule type="expression" dxfId="6624" priority="313" stopIfTrue="1">
      <formula>K149="砲丸投"</formula>
    </cfRule>
    <cfRule type="expression" dxfId="6623" priority="314" stopIfTrue="1">
      <formula>K149="走幅跳"</formula>
    </cfRule>
    <cfRule type="expression" dxfId="6622" priority="315" stopIfTrue="1">
      <formula>K149="走高跳"</formula>
    </cfRule>
  </conditionalFormatting>
  <conditionalFormatting sqref="L151">
    <cfRule type="expression" dxfId="6621" priority="306" stopIfTrue="1">
      <formula>K151="円盤投"</formula>
    </cfRule>
    <cfRule type="expression" dxfId="6620" priority="307" stopIfTrue="1">
      <formula>K151="やり投"</formula>
    </cfRule>
    <cfRule type="expression" dxfId="6619" priority="308" stopIfTrue="1">
      <formula>K151="砲丸投"</formula>
    </cfRule>
    <cfRule type="expression" dxfId="6618" priority="309" stopIfTrue="1">
      <formula>K151="走幅跳"</formula>
    </cfRule>
    <cfRule type="expression" dxfId="6617" priority="310" stopIfTrue="1">
      <formula>K151="走高跳"</formula>
    </cfRule>
  </conditionalFormatting>
  <conditionalFormatting sqref="L153">
    <cfRule type="expression" dxfId="6616" priority="301" stopIfTrue="1">
      <formula>K153="円盤投"</formula>
    </cfRule>
    <cfRule type="expression" dxfId="6615" priority="302" stopIfTrue="1">
      <formula>K153="やり投"</formula>
    </cfRule>
    <cfRule type="expression" dxfId="6614" priority="303" stopIfTrue="1">
      <formula>K153="砲丸投"</formula>
    </cfRule>
    <cfRule type="expression" dxfId="6613" priority="304" stopIfTrue="1">
      <formula>K153="走幅跳"</formula>
    </cfRule>
    <cfRule type="expression" dxfId="6612" priority="305" stopIfTrue="1">
      <formula>K153="走高跳"</formula>
    </cfRule>
  </conditionalFormatting>
  <conditionalFormatting sqref="H168">
    <cfRule type="expression" dxfId="6611" priority="296" stopIfTrue="1">
      <formula>G168="円盤投"</formula>
    </cfRule>
    <cfRule type="expression" dxfId="6610" priority="297" stopIfTrue="1">
      <formula>G168="やり投"</formula>
    </cfRule>
    <cfRule type="expression" dxfId="6609" priority="298" stopIfTrue="1">
      <formula>G168="砲丸投"</formula>
    </cfRule>
    <cfRule type="expression" dxfId="6608" priority="299" stopIfTrue="1">
      <formula>G168="走幅跳"</formula>
    </cfRule>
    <cfRule type="expression" dxfId="6607" priority="300" stopIfTrue="1">
      <formula>G168="走高跳"</formula>
    </cfRule>
  </conditionalFormatting>
  <conditionalFormatting sqref="L190">
    <cfRule type="expression" dxfId="6606" priority="41" stopIfTrue="1">
      <formula>K190="円盤投"</formula>
    </cfRule>
    <cfRule type="expression" dxfId="6605" priority="42" stopIfTrue="1">
      <formula>K190="やり投"</formula>
    </cfRule>
    <cfRule type="expression" dxfId="6604" priority="43" stopIfTrue="1">
      <formula>K190="砲丸投"</formula>
    </cfRule>
    <cfRule type="expression" dxfId="6603" priority="44" stopIfTrue="1">
      <formula>K190="走幅跳"</formula>
    </cfRule>
    <cfRule type="expression" dxfId="6602" priority="45" stopIfTrue="1">
      <formula>K190="走高跳"</formula>
    </cfRule>
  </conditionalFormatting>
  <conditionalFormatting sqref="J194">
    <cfRule type="expression" dxfId="6601" priority="131" stopIfTrue="1">
      <formula>I194="円盤投"</formula>
    </cfRule>
    <cfRule type="expression" dxfId="6600" priority="132" stopIfTrue="1">
      <formula>I194="やり投"</formula>
    </cfRule>
    <cfRule type="expression" dxfId="6599" priority="133" stopIfTrue="1">
      <formula>I194="砲丸投"</formula>
    </cfRule>
    <cfRule type="expression" dxfId="6598" priority="134" stopIfTrue="1">
      <formula>I194="走幅跳"</formula>
    </cfRule>
    <cfRule type="expression" dxfId="6597" priority="135" stopIfTrue="1">
      <formula>I194="走高跳"</formula>
    </cfRule>
  </conditionalFormatting>
  <conditionalFormatting sqref="H196">
    <cfRule type="expression" dxfId="6596" priority="226" stopIfTrue="1">
      <formula>G196="円盤投"</formula>
    </cfRule>
    <cfRule type="expression" dxfId="6595" priority="227" stopIfTrue="1">
      <formula>G196="やり投"</formula>
    </cfRule>
    <cfRule type="expression" dxfId="6594" priority="228" stopIfTrue="1">
      <formula>G196="砲丸投"</formula>
    </cfRule>
    <cfRule type="expression" dxfId="6593" priority="229" stopIfTrue="1">
      <formula>G196="走幅跳"</formula>
    </cfRule>
    <cfRule type="expression" dxfId="6592" priority="230" stopIfTrue="1">
      <formula>G196="走高跳"</formula>
    </cfRule>
  </conditionalFormatting>
  <conditionalFormatting sqref="J202">
    <cfRule type="expression" dxfId="6591" priority="111" stopIfTrue="1">
      <formula>I202="円盤投"</formula>
    </cfRule>
    <cfRule type="expression" dxfId="6590" priority="112" stopIfTrue="1">
      <formula>I202="やり投"</formula>
    </cfRule>
    <cfRule type="expression" dxfId="6589" priority="113" stopIfTrue="1">
      <formula>I202="砲丸投"</formula>
    </cfRule>
    <cfRule type="expression" dxfId="6588" priority="114" stopIfTrue="1">
      <formula>I202="走幅跳"</formula>
    </cfRule>
    <cfRule type="expression" dxfId="6587" priority="115" stopIfTrue="1">
      <formula>I202="走高跳"</formula>
    </cfRule>
  </conditionalFormatting>
  <conditionalFormatting sqref="J200">
    <cfRule type="expression" dxfId="6586" priority="116" stopIfTrue="1">
      <formula>I200="円盤投"</formula>
    </cfRule>
    <cfRule type="expression" dxfId="6585" priority="117" stopIfTrue="1">
      <formula>I200="やり投"</formula>
    </cfRule>
    <cfRule type="expression" dxfId="6584" priority="118" stopIfTrue="1">
      <formula>I200="砲丸投"</formula>
    </cfRule>
    <cfRule type="expression" dxfId="6583" priority="119" stopIfTrue="1">
      <formula>I200="走幅跳"</formula>
    </cfRule>
    <cfRule type="expression" dxfId="6582" priority="120" stopIfTrue="1">
      <formula>I200="走高跳"</formula>
    </cfRule>
  </conditionalFormatting>
  <conditionalFormatting sqref="H202">
    <cfRule type="expression" dxfId="6581" priority="211" stopIfTrue="1">
      <formula>G202="円盤投"</formula>
    </cfRule>
    <cfRule type="expression" dxfId="6580" priority="212" stopIfTrue="1">
      <formula>G202="やり投"</formula>
    </cfRule>
    <cfRule type="expression" dxfId="6579" priority="213" stopIfTrue="1">
      <formula>G202="砲丸投"</formula>
    </cfRule>
    <cfRule type="expression" dxfId="6578" priority="214" stopIfTrue="1">
      <formula>G202="走幅跳"</formula>
    </cfRule>
    <cfRule type="expression" dxfId="6577" priority="215" stopIfTrue="1">
      <formula>G202="走高跳"</formula>
    </cfRule>
  </conditionalFormatting>
  <conditionalFormatting sqref="J206">
    <cfRule type="expression" dxfId="6576" priority="101" stopIfTrue="1">
      <formula>I206="円盤投"</formula>
    </cfRule>
    <cfRule type="expression" dxfId="6575" priority="102" stopIfTrue="1">
      <formula>I206="やり投"</formula>
    </cfRule>
    <cfRule type="expression" dxfId="6574" priority="103" stopIfTrue="1">
      <formula>I206="砲丸投"</formula>
    </cfRule>
    <cfRule type="expression" dxfId="6573" priority="104" stopIfTrue="1">
      <formula>I206="走幅跳"</formula>
    </cfRule>
    <cfRule type="expression" dxfId="6572" priority="105" stopIfTrue="1">
      <formula>I206="走高跳"</formula>
    </cfRule>
  </conditionalFormatting>
  <conditionalFormatting sqref="J168">
    <cfRule type="expression" dxfId="6571" priority="196" stopIfTrue="1">
      <formula>I168="円盤投"</formula>
    </cfRule>
    <cfRule type="expression" dxfId="6570" priority="197" stopIfTrue="1">
      <formula>I168="やり投"</formula>
    </cfRule>
    <cfRule type="expression" dxfId="6569" priority="198" stopIfTrue="1">
      <formula>I168="砲丸投"</formula>
    </cfRule>
    <cfRule type="expression" dxfId="6568" priority="199" stopIfTrue="1">
      <formula>I168="走幅跳"</formula>
    </cfRule>
    <cfRule type="expression" dxfId="6567" priority="200" stopIfTrue="1">
      <formula>I168="走高跳"</formula>
    </cfRule>
  </conditionalFormatting>
  <conditionalFormatting sqref="H170">
    <cfRule type="expression" dxfId="6566" priority="291" stopIfTrue="1">
      <formula>G170="円盤投"</formula>
    </cfRule>
    <cfRule type="expression" dxfId="6565" priority="292" stopIfTrue="1">
      <formula>G170="やり投"</formula>
    </cfRule>
    <cfRule type="expression" dxfId="6564" priority="293" stopIfTrue="1">
      <formula>G170="砲丸投"</formula>
    </cfRule>
    <cfRule type="expression" dxfId="6563" priority="294" stopIfTrue="1">
      <formula>G170="走幅跳"</formula>
    </cfRule>
    <cfRule type="expression" dxfId="6562" priority="295" stopIfTrue="1">
      <formula>G170="走高跳"</formula>
    </cfRule>
  </conditionalFormatting>
  <conditionalFormatting sqref="H172">
    <cfRule type="expression" dxfId="6561" priority="286" stopIfTrue="1">
      <formula>G172="円盤投"</formula>
    </cfRule>
    <cfRule type="expression" dxfId="6560" priority="287" stopIfTrue="1">
      <formula>G172="やり投"</formula>
    </cfRule>
    <cfRule type="expression" dxfId="6559" priority="288" stopIfTrue="1">
      <formula>G172="砲丸投"</formula>
    </cfRule>
    <cfRule type="expression" dxfId="6558" priority="289" stopIfTrue="1">
      <formula>G172="走幅跳"</formula>
    </cfRule>
    <cfRule type="expression" dxfId="6557" priority="290" stopIfTrue="1">
      <formula>G172="走高跳"</formula>
    </cfRule>
  </conditionalFormatting>
  <conditionalFormatting sqref="H174">
    <cfRule type="expression" dxfId="6556" priority="281" stopIfTrue="1">
      <formula>G174="円盤投"</formula>
    </cfRule>
    <cfRule type="expression" dxfId="6555" priority="282" stopIfTrue="1">
      <formula>G174="やり投"</formula>
    </cfRule>
    <cfRule type="expression" dxfId="6554" priority="283" stopIfTrue="1">
      <formula>G174="砲丸投"</formula>
    </cfRule>
    <cfRule type="expression" dxfId="6553" priority="284" stopIfTrue="1">
      <formula>G174="走幅跳"</formula>
    </cfRule>
    <cfRule type="expression" dxfId="6552" priority="285" stopIfTrue="1">
      <formula>G174="走高跳"</formula>
    </cfRule>
  </conditionalFormatting>
  <conditionalFormatting sqref="H176">
    <cfRule type="expression" dxfId="6551" priority="276" stopIfTrue="1">
      <formula>G176="円盤投"</formula>
    </cfRule>
    <cfRule type="expression" dxfId="6550" priority="277" stopIfTrue="1">
      <formula>G176="やり投"</formula>
    </cfRule>
    <cfRule type="expression" dxfId="6549" priority="278" stopIfTrue="1">
      <formula>G176="砲丸投"</formula>
    </cfRule>
    <cfRule type="expression" dxfId="6548" priority="279" stopIfTrue="1">
      <formula>G176="走幅跳"</formula>
    </cfRule>
    <cfRule type="expression" dxfId="6547" priority="280" stopIfTrue="1">
      <formula>G176="走高跳"</formula>
    </cfRule>
  </conditionalFormatting>
  <conditionalFormatting sqref="H178">
    <cfRule type="expression" dxfId="6546" priority="271" stopIfTrue="1">
      <formula>G178="円盤投"</formula>
    </cfRule>
    <cfRule type="expression" dxfId="6545" priority="272" stopIfTrue="1">
      <formula>G178="やり投"</formula>
    </cfRule>
    <cfRule type="expression" dxfId="6544" priority="273" stopIfTrue="1">
      <formula>G178="砲丸投"</formula>
    </cfRule>
    <cfRule type="expression" dxfId="6543" priority="274" stopIfTrue="1">
      <formula>G178="走幅跳"</formula>
    </cfRule>
    <cfRule type="expression" dxfId="6542" priority="275" stopIfTrue="1">
      <formula>G178="走高跳"</formula>
    </cfRule>
  </conditionalFormatting>
  <conditionalFormatting sqref="H180">
    <cfRule type="expression" dxfId="6541" priority="266" stopIfTrue="1">
      <formula>G180="円盤投"</formula>
    </cfRule>
    <cfRule type="expression" dxfId="6540" priority="267" stopIfTrue="1">
      <formula>G180="やり投"</formula>
    </cfRule>
    <cfRule type="expression" dxfId="6539" priority="268" stopIfTrue="1">
      <formula>G180="砲丸投"</formula>
    </cfRule>
    <cfRule type="expression" dxfId="6538" priority="269" stopIfTrue="1">
      <formula>G180="走幅跳"</formula>
    </cfRule>
    <cfRule type="expression" dxfId="6537" priority="270" stopIfTrue="1">
      <formula>G180="走高跳"</formula>
    </cfRule>
  </conditionalFormatting>
  <conditionalFormatting sqref="H182">
    <cfRule type="expression" dxfId="6536" priority="261" stopIfTrue="1">
      <formula>G182="円盤投"</formula>
    </cfRule>
    <cfRule type="expression" dxfId="6535" priority="262" stopIfTrue="1">
      <formula>G182="やり投"</formula>
    </cfRule>
    <cfRule type="expression" dxfId="6534" priority="263" stopIfTrue="1">
      <formula>G182="砲丸投"</formula>
    </cfRule>
    <cfRule type="expression" dxfId="6533" priority="264" stopIfTrue="1">
      <formula>G182="走幅跳"</formula>
    </cfRule>
    <cfRule type="expression" dxfId="6532" priority="265" stopIfTrue="1">
      <formula>G182="走高跳"</formula>
    </cfRule>
  </conditionalFormatting>
  <conditionalFormatting sqref="H184">
    <cfRule type="expression" dxfId="6531" priority="256" stopIfTrue="1">
      <formula>G184="円盤投"</formula>
    </cfRule>
    <cfRule type="expression" dxfId="6530" priority="257" stopIfTrue="1">
      <formula>G184="やり投"</formula>
    </cfRule>
    <cfRule type="expression" dxfId="6529" priority="258" stopIfTrue="1">
      <formula>G184="砲丸投"</formula>
    </cfRule>
    <cfRule type="expression" dxfId="6528" priority="259" stopIfTrue="1">
      <formula>G184="走幅跳"</formula>
    </cfRule>
    <cfRule type="expression" dxfId="6527" priority="260" stopIfTrue="1">
      <formula>G184="走高跳"</formula>
    </cfRule>
  </conditionalFormatting>
  <conditionalFormatting sqref="H186">
    <cfRule type="expression" dxfId="6526" priority="251" stopIfTrue="1">
      <formula>G186="円盤投"</formula>
    </cfRule>
    <cfRule type="expression" dxfId="6525" priority="252" stopIfTrue="1">
      <formula>G186="やり投"</formula>
    </cfRule>
    <cfRule type="expression" dxfId="6524" priority="253" stopIfTrue="1">
      <formula>G186="砲丸投"</formula>
    </cfRule>
    <cfRule type="expression" dxfId="6523" priority="254" stopIfTrue="1">
      <formula>G186="走幅跳"</formula>
    </cfRule>
    <cfRule type="expression" dxfId="6522" priority="255" stopIfTrue="1">
      <formula>G186="走高跳"</formula>
    </cfRule>
  </conditionalFormatting>
  <conditionalFormatting sqref="H188">
    <cfRule type="expression" dxfId="6521" priority="246" stopIfTrue="1">
      <formula>G188="円盤投"</formula>
    </cfRule>
    <cfRule type="expression" dxfId="6520" priority="247" stopIfTrue="1">
      <formula>G188="やり投"</formula>
    </cfRule>
    <cfRule type="expression" dxfId="6519" priority="248" stopIfTrue="1">
      <formula>G188="砲丸投"</formula>
    </cfRule>
    <cfRule type="expression" dxfId="6518" priority="249" stopIfTrue="1">
      <formula>G188="走幅跳"</formula>
    </cfRule>
    <cfRule type="expression" dxfId="6517" priority="250" stopIfTrue="1">
      <formula>G188="走高跳"</formula>
    </cfRule>
  </conditionalFormatting>
  <conditionalFormatting sqref="H190">
    <cfRule type="expression" dxfId="6516" priority="241" stopIfTrue="1">
      <formula>G190="円盤投"</formula>
    </cfRule>
    <cfRule type="expression" dxfId="6515" priority="242" stopIfTrue="1">
      <formula>G190="やり投"</formula>
    </cfRule>
    <cfRule type="expression" dxfId="6514" priority="243" stopIfTrue="1">
      <formula>G190="砲丸投"</formula>
    </cfRule>
    <cfRule type="expression" dxfId="6513" priority="244" stopIfTrue="1">
      <formula>G190="走幅跳"</formula>
    </cfRule>
    <cfRule type="expression" dxfId="6512" priority="245" stopIfTrue="1">
      <formula>G190="走高跳"</formula>
    </cfRule>
  </conditionalFormatting>
  <conditionalFormatting sqref="H192">
    <cfRule type="expression" dxfId="6511" priority="236" stopIfTrue="1">
      <formula>G192="円盤投"</formula>
    </cfRule>
    <cfRule type="expression" dxfId="6510" priority="237" stopIfTrue="1">
      <formula>G192="やり投"</formula>
    </cfRule>
    <cfRule type="expression" dxfId="6509" priority="238" stopIfTrue="1">
      <formula>G192="砲丸投"</formula>
    </cfRule>
    <cfRule type="expression" dxfId="6508" priority="239" stopIfTrue="1">
      <formula>G192="走幅跳"</formula>
    </cfRule>
    <cfRule type="expression" dxfId="6507" priority="240" stopIfTrue="1">
      <formula>G192="走高跳"</formula>
    </cfRule>
  </conditionalFormatting>
  <conditionalFormatting sqref="H194">
    <cfRule type="expression" dxfId="6506" priority="231" stopIfTrue="1">
      <formula>G194="円盤投"</formula>
    </cfRule>
    <cfRule type="expression" dxfId="6505" priority="232" stopIfTrue="1">
      <formula>G194="やり投"</formula>
    </cfRule>
    <cfRule type="expression" dxfId="6504" priority="233" stopIfTrue="1">
      <formula>G194="砲丸投"</formula>
    </cfRule>
    <cfRule type="expression" dxfId="6503" priority="234" stopIfTrue="1">
      <formula>G194="走幅跳"</formula>
    </cfRule>
    <cfRule type="expression" dxfId="6502" priority="235" stopIfTrue="1">
      <formula>G194="走高跳"</formula>
    </cfRule>
  </conditionalFormatting>
  <conditionalFormatting sqref="H198">
    <cfRule type="expression" dxfId="6501" priority="221" stopIfTrue="1">
      <formula>G198="円盤投"</formula>
    </cfRule>
    <cfRule type="expression" dxfId="6500" priority="222" stopIfTrue="1">
      <formula>G198="やり投"</formula>
    </cfRule>
    <cfRule type="expression" dxfId="6499" priority="223" stopIfTrue="1">
      <formula>G198="砲丸投"</formula>
    </cfRule>
    <cfRule type="expression" dxfId="6498" priority="224" stopIfTrue="1">
      <formula>G198="走幅跳"</formula>
    </cfRule>
    <cfRule type="expression" dxfId="6497" priority="225" stopIfTrue="1">
      <formula>G198="走高跳"</formula>
    </cfRule>
  </conditionalFormatting>
  <conditionalFormatting sqref="H200">
    <cfRule type="expression" dxfId="6496" priority="216" stopIfTrue="1">
      <formula>G200="円盤投"</formula>
    </cfRule>
    <cfRule type="expression" dxfId="6495" priority="217" stopIfTrue="1">
      <formula>G200="やり投"</formula>
    </cfRule>
    <cfRule type="expression" dxfId="6494" priority="218" stopIfTrue="1">
      <formula>G200="砲丸投"</formula>
    </cfRule>
    <cfRule type="expression" dxfId="6493" priority="219" stopIfTrue="1">
      <formula>G200="走幅跳"</formula>
    </cfRule>
    <cfRule type="expression" dxfId="6492" priority="220" stopIfTrue="1">
      <formula>G200="走高跳"</formula>
    </cfRule>
  </conditionalFormatting>
  <conditionalFormatting sqref="H204">
    <cfRule type="expression" dxfId="6491" priority="206" stopIfTrue="1">
      <formula>G204="円盤投"</formula>
    </cfRule>
    <cfRule type="expression" dxfId="6490" priority="207" stopIfTrue="1">
      <formula>G204="やり投"</formula>
    </cfRule>
    <cfRule type="expression" dxfId="6489" priority="208" stopIfTrue="1">
      <formula>G204="砲丸投"</formula>
    </cfRule>
    <cfRule type="expression" dxfId="6488" priority="209" stopIfTrue="1">
      <formula>G204="走幅跳"</formula>
    </cfRule>
    <cfRule type="expression" dxfId="6487" priority="210" stopIfTrue="1">
      <formula>G204="走高跳"</formula>
    </cfRule>
  </conditionalFormatting>
  <conditionalFormatting sqref="H206">
    <cfRule type="expression" dxfId="6486" priority="201" stopIfTrue="1">
      <formula>G206="円盤投"</formula>
    </cfRule>
    <cfRule type="expression" dxfId="6485" priority="202" stopIfTrue="1">
      <formula>G206="やり投"</formula>
    </cfRule>
    <cfRule type="expression" dxfId="6484" priority="203" stopIfTrue="1">
      <formula>G206="砲丸投"</formula>
    </cfRule>
    <cfRule type="expression" dxfId="6483" priority="204" stopIfTrue="1">
      <formula>G206="走幅跳"</formula>
    </cfRule>
    <cfRule type="expression" dxfId="6482" priority="205" stopIfTrue="1">
      <formula>G206="走高跳"</formula>
    </cfRule>
  </conditionalFormatting>
  <conditionalFormatting sqref="J170">
    <cfRule type="expression" dxfId="6481" priority="191" stopIfTrue="1">
      <formula>I170="円盤投"</formula>
    </cfRule>
    <cfRule type="expression" dxfId="6480" priority="192" stopIfTrue="1">
      <formula>I170="やり投"</formula>
    </cfRule>
    <cfRule type="expression" dxfId="6479" priority="193" stopIfTrue="1">
      <formula>I170="砲丸投"</formula>
    </cfRule>
    <cfRule type="expression" dxfId="6478" priority="194" stopIfTrue="1">
      <formula>I170="走幅跳"</formula>
    </cfRule>
    <cfRule type="expression" dxfId="6477" priority="195" stopIfTrue="1">
      <formula>I170="走高跳"</formula>
    </cfRule>
  </conditionalFormatting>
  <conditionalFormatting sqref="J172">
    <cfRule type="expression" dxfId="6476" priority="186" stopIfTrue="1">
      <formula>I172="円盤投"</formula>
    </cfRule>
    <cfRule type="expression" dxfId="6475" priority="187" stopIfTrue="1">
      <formula>I172="やり投"</formula>
    </cfRule>
    <cfRule type="expression" dxfId="6474" priority="188" stopIfTrue="1">
      <formula>I172="砲丸投"</formula>
    </cfRule>
    <cfRule type="expression" dxfId="6473" priority="189" stopIfTrue="1">
      <formula>I172="走幅跳"</formula>
    </cfRule>
    <cfRule type="expression" dxfId="6472" priority="190" stopIfTrue="1">
      <formula>I172="走高跳"</formula>
    </cfRule>
  </conditionalFormatting>
  <conditionalFormatting sqref="J174">
    <cfRule type="expression" dxfId="6471" priority="181" stopIfTrue="1">
      <formula>I174="円盤投"</formula>
    </cfRule>
    <cfRule type="expression" dxfId="6470" priority="182" stopIfTrue="1">
      <formula>I174="やり投"</formula>
    </cfRule>
    <cfRule type="expression" dxfId="6469" priority="183" stopIfTrue="1">
      <formula>I174="砲丸投"</formula>
    </cfRule>
    <cfRule type="expression" dxfId="6468" priority="184" stopIfTrue="1">
      <formula>I174="走幅跳"</formula>
    </cfRule>
    <cfRule type="expression" dxfId="6467" priority="185" stopIfTrue="1">
      <formula>I174="走高跳"</formula>
    </cfRule>
  </conditionalFormatting>
  <conditionalFormatting sqref="J176">
    <cfRule type="expression" dxfId="6466" priority="176" stopIfTrue="1">
      <formula>I176="円盤投"</formula>
    </cfRule>
    <cfRule type="expression" dxfId="6465" priority="177" stopIfTrue="1">
      <formula>I176="やり投"</formula>
    </cfRule>
    <cfRule type="expression" dxfId="6464" priority="178" stopIfTrue="1">
      <formula>I176="砲丸投"</formula>
    </cfRule>
    <cfRule type="expression" dxfId="6463" priority="179" stopIfTrue="1">
      <formula>I176="走幅跳"</formula>
    </cfRule>
    <cfRule type="expression" dxfId="6462" priority="180" stopIfTrue="1">
      <formula>I176="走高跳"</formula>
    </cfRule>
  </conditionalFormatting>
  <conditionalFormatting sqref="J178">
    <cfRule type="expression" dxfId="6461" priority="171" stopIfTrue="1">
      <formula>I178="円盤投"</formula>
    </cfRule>
    <cfRule type="expression" dxfId="6460" priority="172" stopIfTrue="1">
      <formula>I178="やり投"</formula>
    </cfRule>
    <cfRule type="expression" dxfId="6459" priority="173" stopIfTrue="1">
      <formula>I178="砲丸投"</formula>
    </cfRule>
    <cfRule type="expression" dxfId="6458" priority="174" stopIfTrue="1">
      <formula>I178="走幅跳"</formula>
    </cfRule>
    <cfRule type="expression" dxfId="6457" priority="175" stopIfTrue="1">
      <formula>I178="走高跳"</formula>
    </cfRule>
  </conditionalFormatting>
  <conditionalFormatting sqref="J180">
    <cfRule type="expression" dxfId="6456" priority="166" stopIfTrue="1">
      <formula>I180="円盤投"</formula>
    </cfRule>
    <cfRule type="expression" dxfId="6455" priority="167" stopIfTrue="1">
      <formula>I180="やり投"</formula>
    </cfRule>
    <cfRule type="expression" dxfId="6454" priority="168" stopIfTrue="1">
      <formula>I180="砲丸投"</formula>
    </cfRule>
    <cfRule type="expression" dxfId="6453" priority="169" stopIfTrue="1">
      <formula>I180="走幅跳"</formula>
    </cfRule>
    <cfRule type="expression" dxfId="6452" priority="170" stopIfTrue="1">
      <formula>I180="走高跳"</formula>
    </cfRule>
  </conditionalFormatting>
  <conditionalFormatting sqref="J182">
    <cfRule type="expression" dxfId="6451" priority="161" stopIfTrue="1">
      <formula>I182="円盤投"</formula>
    </cfRule>
    <cfRule type="expression" dxfId="6450" priority="162" stopIfTrue="1">
      <formula>I182="やり投"</formula>
    </cfRule>
    <cfRule type="expression" dxfId="6449" priority="163" stopIfTrue="1">
      <formula>I182="砲丸投"</formula>
    </cfRule>
    <cfRule type="expression" dxfId="6448" priority="164" stopIfTrue="1">
      <formula>I182="走幅跳"</formula>
    </cfRule>
    <cfRule type="expression" dxfId="6447" priority="165" stopIfTrue="1">
      <formula>I182="走高跳"</formula>
    </cfRule>
  </conditionalFormatting>
  <conditionalFormatting sqref="J184">
    <cfRule type="expression" dxfId="6446" priority="156" stopIfTrue="1">
      <formula>I184="円盤投"</formula>
    </cfRule>
    <cfRule type="expression" dxfId="6445" priority="157" stopIfTrue="1">
      <formula>I184="やり投"</formula>
    </cfRule>
    <cfRule type="expression" dxfId="6444" priority="158" stopIfTrue="1">
      <formula>I184="砲丸投"</formula>
    </cfRule>
    <cfRule type="expression" dxfId="6443" priority="159" stopIfTrue="1">
      <formula>I184="走幅跳"</formula>
    </cfRule>
    <cfRule type="expression" dxfId="6442" priority="160" stopIfTrue="1">
      <formula>I184="走高跳"</formula>
    </cfRule>
  </conditionalFormatting>
  <conditionalFormatting sqref="J186">
    <cfRule type="expression" dxfId="6441" priority="151" stopIfTrue="1">
      <formula>I186="円盤投"</formula>
    </cfRule>
    <cfRule type="expression" dxfId="6440" priority="152" stopIfTrue="1">
      <formula>I186="やり投"</formula>
    </cfRule>
    <cfRule type="expression" dxfId="6439" priority="153" stopIfTrue="1">
      <formula>I186="砲丸投"</formula>
    </cfRule>
    <cfRule type="expression" dxfId="6438" priority="154" stopIfTrue="1">
      <formula>I186="走幅跳"</formula>
    </cfRule>
    <cfRule type="expression" dxfId="6437" priority="155" stopIfTrue="1">
      <formula>I186="走高跳"</formula>
    </cfRule>
  </conditionalFormatting>
  <conditionalFormatting sqref="J188">
    <cfRule type="expression" dxfId="6436" priority="146" stopIfTrue="1">
      <formula>I188="円盤投"</formula>
    </cfRule>
    <cfRule type="expression" dxfId="6435" priority="147" stopIfTrue="1">
      <formula>I188="やり投"</formula>
    </cfRule>
    <cfRule type="expression" dxfId="6434" priority="148" stopIfTrue="1">
      <formula>I188="砲丸投"</formula>
    </cfRule>
    <cfRule type="expression" dxfId="6433" priority="149" stopIfTrue="1">
      <formula>I188="走幅跳"</formula>
    </cfRule>
    <cfRule type="expression" dxfId="6432" priority="150" stopIfTrue="1">
      <formula>I188="走高跳"</formula>
    </cfRule>
  </conditionalFormatting>
  <conditionalFormatting sqref="J190">
    <cfRule type="expression" dxfId="6431" priority="141" stopIfTrue="1">
      <formula>I190="円盤投"</formula>
    </cfRule>
    <cfRule type="expression" dxfId="6430" priority="142" stopIfTrue="1">
      <formula>I190="やり投"</formula>
    </cfRule>
    <cfRule type="expression" dxfId="6429" priority="143" stopIfTrue="1">
      <formula>I190="砲丸投"</formula>
    </cfRule>
    <cfRule type="expression" dxfId="6428" priority="144" stopIfTrue="1">
      <formula>I190="走幅跳"</formula>
    </cfRule>
    <cfRule type="expression" dxfId="6427" priority="145" stopIfTrue="1">
      <formula>I190="走高跳"</formula>
    </cfRule>
  </conditionalFormatting>
  <conditionalFormatting sqref="J192">
    <cfRule type="expression" dxfId="6426" priority="136" stopIfTrue="1">
      <formula>I192="円盤投"</formula>
    </cfRule>
    <cfRule type="expression" dxfId="6425" priority="137" stopIfTrue="1">
      <formula>I192="やり投"</formula>
    </cfRule>
    <cfRule type="expression" dxfId="6424" priority="138" stopIfTrue="1">
      <formula>I192="砲丸投"</formula>
    </cfRule>
    <cfRule type="expression" dxfId="6423" priority="139" stopIfTrue="1">
      <formula>I192="走幅跳"</formula>
    </cfRule>
    <cfRule type="expression" dxfId="6422" priority="140" stopIfTrue="1">
      <formula>I192="走高跳"</formula>
    </cfRule>
  </conditionalFormatting>
  <conditionalFormatting sqref="J196">
    <cfRule type="expression" dxfId="6421" priority="126" stopIfTrue="1">
      <formula>I196="円盤投"</formula>
    </cfRule>
    <cfRule type="expression" dxfId="6420" priority="127" stopIfTrue="1">
      <formula>I196="やり投"</formula>
    </cfRule>
    <cfRule type="expression" dxfId="6419" priority="128" stopIfTrue="1">
      <formula>I196="砲丸投"</formula>
    </cfRule>
    <cfRule type="expression" dxfId="6418" priority="129" stopIfTrue="1">
      <formula>I196="走幅跳"</formula>
    </cfRule>
    <cfRule type="expression" dxfId="6417" priority="130" stopIfTrue="1">
      <formula>I196="走高跳"</formula>
    </cfRule>
  </conditionalFormatting>
  <conditionalFormatting sqref="J198">
    <cfRule type="expression" dxfId="6416" priority="121" stopIfTrue="1">
      <formula>I198="円盤投"</formula>
    </cfRule>
    <cfRule type="expression" dxfId="6415" priority="122" stopIfTrue="1">
      <formula>I198="やり投"</formula>
    </cfRule>
    <cfRule type="expression" dxfId="6414" priority="123" stopIfTrue="1">
      <formula>I198="砲丸投"</formula>
    </cfRule>
    <cfRule type="expression" dxfId="6413" priority="124" stopIfTrue="1">
      <formula>I198="走幅跳"</formula>
    </cfRule>
    <cfRule type="expression" dxfId="6412" priority="125" stopIfTrue="1">
      <formula>I198="走高跳"</formula>
    </cfRule>
  </conditionalFormatting>
  <conditionalFormatting sqref="J204">
    <cfRule type="expression" dxfId="6411" priority="106" stopIfTrue="1">
      <formula>I204="円盤投"</formula>
    </cfRule>
    <cfRule type="expression" dxfId="6410" priority="107" stopIfTrue="1">
      <formula>I204="やり投"</formula>
    </cfRule>
    <cfRule type="expression" dxfId="6409" priority="108" stopIfTrue="1">
      <formula>I204="砲丸投"</formula>
    </cfRule>
    <cfRule type="expression" dxfId="6408" priority="109" stopIfTrue="1">
      <formula>I204="走幅跳"</formula>
    </cfRule>
    <cfRule type="expression" dxfId="6407" priority="110" stopIfTrue="1">
      <formula>I204="走高跳"</formula>
    </cfRule>
  </conditionalFormatting>
  <conditionalFormatting sqref="L168">
    <cfRule type="expression" dxfId="6406" priority="96" stopIfTrue="1">
      <formula>K168="円盤投"</formula>
    </cfRule>
    <cfRule type="expression" dxfId="6405" priority="97" stopIfTrue="1">
      <formula>K168="やり投"</formula>
    </cfRule>
    <cfRule type="expression" dxfId="6404" priority="98" stopIfTrue="1">
      <formula>K168="砲丸投"</formula>
    </cfRule>
    <cfRule type="expression" dxfId="6403" priority="99" stopIfTrue="1">
      <formula>K168="走幅跳"</formula>
    </cfRule>
    <cfRule type="expression" dxfId="6402" priority="100" stopIfTrue="1">
      <formula>K168="走高跳"</formula>
    </cfRule>
  </conditionalFormatting>
  <conditionalFormatting sqref="L170">
    <cfRule type="expression" dxfId="6401" priority="91" stopIfTrue="1">
      <formula>K170="円盤投"</formula>
    </cfRule>
    <cfRule type="expression" dxfId="6400" priority="92" stopIfTrue="1">
      <formula>K170="やり投"</formula>
    </cfRule>
    <cfRule type="expression" dxfId="6399" priority="93" stopIfTrue="1">
      <formula>K170="砲丸投"</formula>
    </cfRule>
    <cfRule type="expression" dxfId="6398" priority="94" stopIfTrue="1">
      <formula>K170="走幅跳"</formula>
    </cfRule>
    <cfRule type="expression" dxfId="6397" priority="95" stopIfTrue="1">
      <formula>K170="走高跳"</formula>
    </cfRule>
  </conditionalFormatting>
  <conditionalFormatting sqref="L172">
    <cfRule type="expression" dxfId="6396" priority="86" stopIfTrue="1">
      <formula>K172="円盤投"</formula>
    </cfRule>
    <cfRule type="expression" dxfId="6395" priority="87" stopIfTrue="1">
      <formula>K172="やり投"</formula>
    </cfRule>
    <cfRule type="expression" dxfId="6394" priority="88" stopIfTrue="1">
      <formula>K172="砲丸投"</formula>
    </cfRule>
    <cfRule type="expression" dxfId="6393" priority="89" stopIfTrue="1">
      <formula>K172="走幅跳"</formula>
    </cfRule>
    <cfRule type="expression" dxfId="6392" priority="90" stopIfTrue="1">
      <formula>K172="走高跳"</formula>
    </cfRule>
  </conditionalFormatting>
  <conditionalFormatting sqref="L174">
    <cfRule type="expression" dxfId="6391" priority="81" stopIfTrue="1">
      <formula>K174="円盤投"</formula>
    </cfRule>
    <cfRule type="expression" dxfId="6390" priority="82" stopIfTrue="1">
      <formula>K174="やり投"</formula>
    </cfRule>
    <cfRule type="expression" dxfId="6389" priority="83" stopIfTrue="1">
      <formula>K174="砲丸投"</formula>
    </cfRule>
    <cfRule type="expression" dxfId="6388" priority="84" stopIfTrue="1">
      <formula>K174="走幅跳"</formula>
    </cfRule>
    <cfRule type="expression" dxfId="6387" priority="85" stopIfTrue="1">
      <formula>K174="走高跳"</formula>
    </cfRule>
  </conditionalFormatting>
  <conditionalFormatting sqref="L176">
    <cfRule type="expression" dxfId="6386" priority="76" stopIfTrue="1">
      <formula>K176="円盤投"</formula>
    </cfRule>
    <cfRule type="expression" dxfId="6385" priority="77" stopIfTrue="1">
      <formula>K176="やり投"</formula>
    </cfRule>
    <cfRule type="expression" dxfId="6384" priority="78" stopIfTrue="1">
      <formula>K176="砲丸投"</formula>
    </cfRule>
    <cfRule type="expression" dxfId="6383" priority="79" stopIfTrue="1">
      <formula>K176="走幅跳"</formula>
    </cfRule>
    <cfRule type="expression" dxfId="6382" priority="80" stopIfTrue="1">
      <formula>K176="走高跳"</formula>
    </cfRule>
  </conditionalFormatting>
  <conditionalFormatting sqref="L178">
    <cfRule type="expression" dxfId="6381" priority="71" stopIfTrue="1">
      <formula>K178="円盤投"</formula>
    </cfRule>
    <cfRule type="expression" dxfId="6380" priority="72" stopIfTrue="1">
      <formula>K178="やり投"</formula>
    </cfRule>
    <cfRule type="expression" dxfId="6379" priority="73" stopIfTrue="1">
      <formula>K178="砲丸投"</formula>
    </cfRule>
    <cfRule type="expression" dxfId="6378" priority="74" stopIfTrue="1">
      <formula>K178="走幅跳"</formula>
    </cfRule>
    <cfRule type="expression" dxfId="6377" priority="75" stopIfTrue="1">
      <formula>K178="走高跳"</formula>
    </cfRule>
  </conditionalFormatting>
  <conditionalFormatting sqref="L180">
    <cfRule type="expression" dxfId="6376" priority="66" stopIfTrue="1">
      <formula>K180="円盤投"</formula>
    </cfRule>
    <cfRule type="expression" dxfId="6375" priority="67" stopIfTrue="1">
      <formula>K180="やり投"</formula>
    </cfRule>
    <cfRule type="expression" dxfId="6374" priority="68" stopIfTrue="1">
      <formula>K180="砲丸投"</formula>
    </cfRule>
    <cfRule type="expression" dxfId="6373" priority="69" stopIfTrue="1">
      <formula>K180="走幅跳"</formula>
    </cfRule>
    <cfRule type="expression" dxfId="6372" priority="70" stopIfTrue="1">
      <formula>K180="走高跳"</formula>
    </cfRule>
  </conditionalFormatting>
  <conditionalFormatting sqref="L182">
    <cfRule type="expression" dxfId="6371" priority="61" stopIfTrue="1">
      <formula>K182="円盤投"</formula>
    </cfRule>
    <cfRule type="expression" dxfId="6370" priority="62" stopIfTrue="1">
      <formula>K182="やり投"</formula>
    </cfRule>
    <cfRule type="expression" dxfId="6369" priority="63" stopIfTrue="1">
      <formula>K182="砲丸投"</formula>
    </cfRule>
    <cfRule type="expression" dxfId="6368" priority="64" stopIfTrue="1">
      <formula>K182="走幅跳"</formula>
    </cfRule>
    <cfRule type="expression" dxfId="6367" priority="65" stopIfTrue="1">
      <formula>K182="走高跳"</formula>
    </cfRule>
  </conditionalFormatting>
  <conditionalFormatting sqref="L184">
    <cfRule type="expression" dxfId="6366" priority="56" stopIfTrue="1">
      <formula>K184="円盤投"</formula>
    </cfRule>
    <cfRule type="expression" dxfId="6365" priority="57" stopIfTrue="1">
      <formula>K184="やり投"</formula>
    </cfRule>
    <cfRule type="expression" dxfId="6364" priority="58" stopIfTrue="1">
      <formula>K184="砲丸投"</formula>
    </cfRule>
    <cfRule type="expression" dxfId="6363" priority="59" stopIfTrue="1">
      <formula>K184="走幅跳"</formula>
    </cfRule>
    <cfRule type="expression" dxfId="6362" priority="60" stopIfTrue="1">
      <formula>K184="走高跳"</formula>
    </cfRule>
  </conditionalFormatting>
  <conditionalFormatting sqref="L186">
    <cfRule type="expression" dxfId="6361" priority="51" stopIfTrue="1">
      <formula>K186="円盤投"</formula>
    </cfRule>
    <cfRule type="expression" dxfId="6360" priority="52" stopIfTrue="1">
      <formula>K186="やり投"</formula>
    </cfRule>
    <cfRule type="expression" dxfId="6359" priority="53" stopIfTrue="1">
      <formula>K186="砲丸投"</formula>
    </cfRule>
    <cfRule type="expression" dxfId="6358" priority="54" stopIfTrue="1">
      <formula>K186="走幅跳"</formula>
    </cfRule>
    <cfRule type="expression" dxfId="6357" priority="55" stopIfTrue="1">
      <formula>K186="走高跳"</formula>
    </cfRule>
  </conditionalFormatting>
  <conditionalFormatting sqref="L188">
    <cfRule type="expression" dxfId="6356" priority="46" stopIfTrue="1">
      <formula>K188="円盤投"</formula>
    </cfRule>
    <cfRule type="expression" dxfId="6355" priority="47" stopIfTrue="1">
      <formula>K188="やり投"</formula>
    </cfRule>
    <cfRule type="expression" dxfId="6354" priority="48" stopIfTrue="1">
      <formula>K188="砲丸投"</formula>
    </cfRule>
    <cfRule type="expression" dxfId="6353" priority="49" stopIfTrue="1">
      <formula>K188="走幅跳"</formula>
    </cfRule>
    <cfRule type="expression" dxfId="6352" priority="50" stopIfTrue="1">
      <formula>K188="走高跳"</formula>
    </cfRule>
  </conditionalFormatting>
  <conditionalFormatting sqref="L192">
    <cfRule type="expression" dxfId="6351" priority="36" stopIfTrue="1">
      <formula>K192="円盤投"</formula>
    </cfRule>
    <cfRule type="expression" dxfId="6350" priority="37" stopIfTrue="1">
      <formula>K192="やり投"</formula>
    </cfRule>
    <cfRule type="expression" dxfId="6349" priority="38" stopIfTrue="1">
      <formula>K192="砲丸投"</formula>
    </cfRule>
    <cfRule type="expression" dxfId="6348" priority="39" stopIfTrue="1">
      <formula>K192="走幅跳"</formula>
    </cfRule>
    <cfRule type="expression" dxfId="6347" priority="40" stopIfTrue="1">
      <formula>K192="走高跳"</formula>
    </cfRule>
  </conditionalFormatting>
  <conditionalFormatting sqref="L194">
    <cfRule type="expression" dxfId="6346" priority="31" stopIfTrue="1">
      <formula>K194="円盤投"</formula>
    </cfRule>
    <cfRule type="expression" dxfId="6345" priority="32" stopIfTrue="1">
      <formula>K194="やり投"</formula>
    </cfRule>
    <cfRule type="expression" dxfId="6344" priority="33" stopIfTrue="1">
      <formula>K194="砲丸投"</formula>
    </cfRule>
    <cfRule type="expression" dxfId="6343" priority="34" stopIfTrue="1">
      <formula>K194="走幅跳"</formula>
    </cfRule>
    <cfRule type="expression" dxfId="6342" priority="35" stopIfTrue="1">
      <formula>K194="走高跳"</formula>
    </cfRule>
  </conditionalFormatting>
  <conditionalFormatting sqref="L196">
    <cfRule type="expression" dxfId="6341" priority="26" stopIfTrue="1">
      <formula>K196="円盤投"</formula>
    </cfRule>
    <cfRule type="expression" dxfId="6340" priority="27" stopIfTrue="1">
      <formula>K196="やり投"</formula>
    </cfRule>
    <cfRule type="expression" dxfId="6339" priority="28" stopIfTrue="1">
      <formula>K196="砲丸投"</formula>
    </cfRule>
    <cfRule type="expression" dxfId="6338" priority="29" stopIfTrue="1">
      <formula>K196="走幅跳"</formula>
    </cfRule>
    <cfRule type="expression" dxfId="6337" priority="30" stopIfTrue="1">
      <formula>K196="走高跳"</formula>
    </cfRule>
  </conditionalFormatting>
  <conditionalFormatting sqref="L198">
    <cfRule type="expression" dxfId="6336" priority="21" stopIfTrue="1">
      <formula>K198="円盤投"</formula>
    </cfRule>
    <cfRule type="expression" dxfId="6335" priority="22" stopIfTrue="1">
      <formula>K198="やり投"</formula>
    </cfRule>
    <cfRule type="expression" dxfId="6334" priority="23" stopIfTrue="1">
      <formula>K198="砲丸投"</formula>
    </cfRule>
    <cfRule type="expression" dxfId="6333" priority="24" stopIfTrue="1">
      <formula>K198="走幅跳"</formula>
    </cfRule>
    <cfRule type="expression" dxfId="6332" priority="25" stopIfTrue="1">
      <formula>K198="走高跳"</formula>
    </cfRule>
  </conditionalFormatting>
  <conditionalFormatting sqref="L200">
    <cfRule type="expression" dxfId="6331" priority="16" stopIfTrue="1">
      <formula>K200="円盤投"</formula>
    </cfRule>
    <cfRule type="expression" dxfId="6330" priority="17" stopIfTrue="1">
      <formula>K200="やり投"</formula>
    </cfRule>
    <cfRule type="expression" dxfId="6329" priority="18" stopIfTrue="1">
      <formula>K200="砲丸投"</formula>
    </cfRule>
    <cfRule type="expression" dxfId="6328" priority="19" stopIfTrue="1">
      <formula>K200="走幅跳"</formula>
    </cfRule>
    <cfRule type="expression" dxfId="6327" priority="20" stopIfTrue="1">
      <formula>K200="走高跳"</formula>
    </cfRule>
  </conditionalFormatting>
  <conditionalFormatting sqref="L202">
    <cfRule type="expression" dxfId="6326" priority="11" stopIfTrue="1">
      <formula>K202="円盤投"</formula>
    </cfRule>
    <cfRule type="expression" dxfId="6325" priority="12" stopIfTrue="1">
      <formula>K202="やり投"</formula>
    </cfRule>
    <cfRule type="expression" dxfId="6324" priority="13" stopIfTrue="1">
      <formula>K202="砲丸投"</formula>
    </cfRule>
    <cfRule type="expression" dxfId="6323" priority="14" stopIfTrue="1">
      <formula>K202="走幅跳"</formula>
    </cfRule>
    <cfRule type="expression" dxfId="6322" priority="15" stopIfTrue="1">
      <formula>K202="走高跳"</formula>
    </cfRule>
  </conditionalFormatting>
  <conditionalFormatting sqref="L204">
    <cfRule type="expression" dxfId="6321" priority="6" stopIfTrue="1">
      <formula>K204="円盤投"</formula>
    </cfRule>
    <cfRule type="expression" dxfId="6320" priority="7" stopIfTrue="1">
      <formula>K204="やり投"</formula>
    </cfRule>
    <cfRule type="expression" dxfId="6319" priority="8" stopIfTrue="1">
      <formula>K204="砲丸投"</formula>
    </cfRule>
    <cfRule type="expression" dxfId="6318" priority="9" stopIfTrue="1">
      <formula>K204="走幅跳"</formula>
    </cfRule>
    <cfRule type="expression" dxfId="6317" priority="10" stopIfTrue="1">
      <formula>K204="走高跳"</formula>
    </cfRule>
  </conditionalFormatting>
  <conditionalFormatting sqref="L206">
    <cfRule type="expression" dxfId="6316" priority="1" stopIfTrue="1">
      <formula>K206="円盤投"</formula>
    </cfRule>
    <cfRule type="expression" dxfId="6315" priority="2" stopIfTrue="1">
      <formula>K206="やり投"</formula>
    </cfRule>
    <cfRule type="expression" dxfId="6314" priority="3" stopIfTrue="1">
      <formula>K206="砲丸投"</formula>
    </cfRule>
    <cfRule type="expression" dxfId="6313" priority="4" stopIfTrue="1">
      <formula>K206="走幅跳"</formula>
    </cfRule>
    <cfRule type="expression" dxfId="63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N212"/>
  <sheetViews>
    <sheetView view="pageBreakPreview" zoomScale="60" zoomScaleNormal="100" workbookViewId="0">
      <selection activeCell="B7" sqref="B7:B8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記①入力２!$A$1</f>
        <v>第１回　厚木市陸上競技記録会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IF(VLOOKUP($A9,記①女,2,FALSE)="","",VLOOKUP($A9,記①女,2,FALSE))</f>
        <v/>
      </c>
      <c r="C9" s="358"/>
      <c r="D9" s="23" t="str">
        <f>IF($B9="","",IF(VLOOKUP($B9,名簿,3,FALSE)="","",VLOOKUP($B9,名簿,3,FALSE)))</f>
        <v/>
      </c>
      <c r="E9" s="358" t="str">
        <f>IF($B9="","",IF(VLOOKUP($B9,名簿,4,FALSE)="","",VLOOKUP($B9,名簿,4,FALSE)))</f>
        <v/>
      </c>
      <c r="F9" s="358" t="str">
        <f>IF($B9="","",IF(VLOOKUP($B9,名簿,5,FALSE)="","",VLOOKUP($B9,名簿,5,FALSE)))</f>
        <v/>
      </c>
      <c r="G9" s="354" t="str">
        <f>IF(VLOOKUP($A9,記①女,5,FALSE)="","",VLOOKUP($A9,記①女,5,FALSE))</f>
        <v/>
      </c>
      <c r="H9" s="356" t="str">
        <f>IF(VLOOKUP($A9,記①女,6,FALSE)="","",VLOOKUP($A9,記①女,6,FALSE))</f>
        <v/>
      </c>
      <c r="I9" s="354" t="str">
        <f>IF(VLOOKUP($A9,記①女,7,FALSE)="","",VLOOKUP($A9,記①女,7,FALSE))</f>
        <v/>
      </c>
      <c r="J9" s="356" t="str">
        <f>IF(VLOOKUP($A9,記①女,8,FALSE)="","",VLOOKUP($A9,記①女,8,FALSE))</f>
        <v/>
      </c>
      <c r="K9" s="354" t="str">
        <f>IF(VLOOKUP($A9,記①女,9,FALSE)="","",VLOOKUP($A9,記①女,9,FALSE))</f>
        <v/>
      </c>
      <c r="L9" s="356" t="str">
        <f>IF(VLOOKUP($A9,記①女,10,FALSE)="","",VLOOKUP($A9,記①女,10,FALSE))</f>
        <v/>
      </c>
      <c r="M9" s="358" t="str">
        <f>IF($B9="","",IF(VLOOKUP($B9,名簿,7,FALSE)="","",VLOOKUP($B9,名簿,7,FALSE)))</f>
        <v/>
      </c>
      <c r="N9" s="360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59"/>
      <c r="D10" s="24" t="str">
        <f>IF($B9="","",VLOOKUP($B9,名簿,2,FALSE))</f>
        <v/>
      </c>
      <c r="E10" s="359"/>
      <c r="F10" s="359"/>
      <c r="G10" s="355"/>
      <c r="H10" s="357"/>
      <c r="I10" s="355"/>
      <c r="J10" s="357"/>
      <c r="K10" s="355"/>
      <c r="L10" s="357"/>
      <c r="M10" s="359"/>
      <c r="N10" s="361"/>
    </row>
    <row r="11" spans="1:14" ht="13.5" customHeight="1" x14ac:dyDescent="0.15">
      <c r="A11" s="329">
        <f>A9+1</f>
        <v>2</v>
      </c>
      <c r="B11" s="320" t="str">
        <f>IF(VLOOKUP($A11,記①女,2,FALSE)="","",VLOOKUP($A11,記①女,2,FALSE))</f>
        <v/>
      </c>
      <c r="C11" s="359"/>
      <c r="D11" s="25" t="str">
        <f>IF($B11="","",IF(VLOOKUP($B11,名簿,3,FALSE)="","",VLOOKUP($B11,名簿,3,FALSE)))</f>
        <v/>
      </c>
      <c r="E11" s="359" t="str">
        <f>IF($B11="","",IF(VLOOKUP($B11,名簿,4,FALSE)="","",VLOOKUP($B11,名簿,4,FALSE)))</f>
        <v/>
      </c>
      <c r="F11" s="359" t="str">
        <f>IF($B11="","",IF(VLOOKUP($B11,名簿,5,FALSE)="","",VLOOKUP($B11,名簿,5,FALSE)))</f>
        <v/>
      </c>
      <c r="G11" s="355" t="str">
        <f>IF(VLOOKUP($A11,記①女,5,FALSE)="","",VLOOKUP($A11,記①女,5,FALSE))</f>
        <v/>
      </c>
      <c r="H11" s="357" t="str">
        <f>IF(VLOOKUP($A11,記①女,6,FALSE)="","",VLOOKUP($A11,記①女,6,FALSE))</f>
        <v/>
      </c>
      <c r="I11" s="355" t="str">
        <f>IF(VLOOKUP($A11,記①女,7,FALSE)="","",VLOOKUP($A11,記①女,7,FALSE))</f>
        <v/>
      </c>
      <c r="J11" s="357" t="str">
        <f>IF(VLOOKUP($A11,記①女,8,FALSE)="","",VLOOKUP($A11,記①女,8,FALSE))</f>
        <v/>
      </c>
      <c r="K11" s="355" t="str">
        <f>IF(VLOOKUP($A11,記①女,9,FALSE)="","",VLOOKUP($A11,記①女,9,FALSE))</f>
        <v/>
      </c>
      <c r="L11" s="357" t="str">
        <f>IF(VLOOKUP($A11,記①女,10,FALSE)="","",VLOOKUP($A11,記①女,10,FALSE))</f>
        <v/>
      </c>
      <c r="M11" s="359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59"/>
      <c r="D12" s="24" t="str">
        <f>IF($B11="","",VLOOKUP($B11,名簿,2,FALSE))</f>
        <v/>
      </c>
      <c r="E12" s="359"/>
      <c r="F12" s="359"/>
      <c r="G12" s="355"/>
      <c r="H12" s="357"/>
      <c r="I12" s="355"/>
      <c r="J12" s="357"/>
      <c r="K12" s="355"/>
      <c r="L12" s="357"/>
      <c r="M12" s="359"/>
      <c r="N12" s="361"/>
    </row>
    <row r="13" spans="1:14" ht="13.5" customHeight="1" x14ac:dyDescent="0.15">
      <c r="A13" s="329">
        <f t="shared" ref="A13" si="0">A11+1</f>
        <v>3</v>
      </c>
      <c r="B13" s="320" t="str">
        <f>IF(VLOOKUP($A13,記①女,2,FALSE)="","",VLOOKUP($A13,記①女,2,FALSE))</f>
        <v/>
      </c>
      <c r="C13" s="359"/>
      <c r="D13" s="25" t="str">
        <f>IF($B13="","",IF(VLOOKUP($B13,名簿,3,FALSE)="","",VLOOKUP($B13,名簿,3,FALSE)))</f>
        <v/>
      </c>
      <c r="E13" s="359" t="str">
        <f>IF($B13="","",IF(VLOOKUP($B13,名簿,4,FALSE)="","",VLOOKUP($B13,名簿,4,FALSE)))</f>
        <v/>
      </c>
      <c r="F13" s="359" t="str">
        <f>IF($B13="","",IF(VLOOKUP($B13,名簿,5,FALSE)="","",VLOOKUP($B13,名簿,5,FALSE)))</f>
        <v/>
      </c>
      <c r="G13" s="355" t="str">
        <f>IF(VLOOKUP($A13,記①女,5,FALSE)="","",VLOOKUP($A13,記①女,5,FALSE))</f>
        <v/>
      </c>
      <c r="H13" s="357" t="str">
        <f>IF(VLOOKUP($A13,記①女,6,FALSE)="","",VLOOKUP($A13,記①女,6,FALSE))</f>
        <v/>
      </c>
      <c r="I13" s="355" t="str">
        <f>IF(VLOOKUP($A13,記①女,7,FALSE)="","",VLOOKUP($A13,記①女,7,FALSE))</f>
        <v/>
      </c>
      <c r="J13" s="357" t="str">
        <f>IF(VLOOKUP($A13,記①女,8,FALSE)="","",VLOOKUP($A13,記①女,8,FALSE))</f>
        <v/>
      </c>
      <c r="K13" s="355" t="str">
        <f>IF(VLOOKUP($A13,記①女,9,FALSE)="","",VLOOKUP($A13,記①女,9,FALSE))</f>
        <v/>
      </c>
      <c r="L13" s="357" t="str">
        <f>IF(VLOOKUP($A13,記①女,10,FALSE)="","",VLOOKUP($A13,記①女,10,FALSE))</f>
        <v/>
      </c>
      <c r="M13" s="359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59"/>
      <c r="D14" s="24" t="str">
        <f>IF($B13="","",VLOOKUP($B13,名簿,2,FALSE))</f>
        <v/>
      </c>
      <c r="E14" s="359"/>
      <c r="F14" s="359"/>
      <c r="G14" s="355"/>
      <c r="H14" s="357"/>
      <c r="I14" s="355"/>
      <c r="J14" s="357"/>
      <c r="K14" s="355"/>
      <c r="L14" s="357"/>
      <c r="M14" s="359"/>
      <c r="N14" s="361"/>
    </row>
    <row r="15" spans="1:14" ht="13.5" customHeight="1" x14ac:dyDescent="0.15">
      <c r="A15" s="329">
        <f t="shared" ref="A15" si="1">A13+1</f>
        <v>4</v>
      </c>
      <c r="B15" s="320" t="str">
        <f>IF(VLOOKUP($A15,記①女,2,FALSE)="","",VLOOKUP($A15,記①女,2,FALSE))</f>
        <v/>
      </c>
      <c r="C15" s="359"/>
      <c r="D15" s="25" t="str">
        <f>IF($B15="","",IF(VLOOKUP($B15,名簿,3,FALSE)="","",VLOOKUP($B15,名簿,3,FALSE)))</f>
        <v/>
      </c>
      <c r="E15" s="359" t="str">
        <f>IF($B15="","",IF(VLOOKUP($B15,名簿,4,FALSE)="","",VLOOKUP($B15,名簿,4,FALSE)))</f>
        <v/>
      </c>
      <c r="F15" s="359" t="str">
        <f>IF($B15="","",IF(VLOOKUP($B15,名簿,5,FALSE)="","",VLOOKUP($B15,名簿,5,FALSE)))</f>
        <v/>
      </c>
      <c r="G15" s="355" t="str">
        <f>IF(VLOOKUP($A15,記①女,5,FALSE)="","",VLOOKUP($A15,記①女,5,FALSE))</f>
        <v/>
      </c>
      <c r="H15" s="357" t="str">
        <f>IF(VLOOKUP($A15,記①女,6,FALSE)="","",VLOOKUP($A15,記①女,6,FALSE))</f>
        <v/>
      </c>
      <c r="I15" s="355" t="str">
        <f>IF(VLOOKUP($A15,記①女,7,FALSE)="","",VLOOKUP($A15,記①女,7,FALSE))</f>
        <v/>
      </c>
      <c r="J15" s="357" t="str">
        <f>IF(VLOOKUP($A15,記①女,8,FALSE)="","",VLOOKUP($A15,記①女,8,FALSE))</f>
        <v/>
      </c>
      <c r="K15" s="355" t="str">
        <f>IF(VLOOKUP($A15,記①女,9,FALSE)="","",VLOOKUP($A15,記①女,9,FALSE))</f>
        <v/>
      </c>
      <c r="L15" s="357" t="str">
        <f>IF(VLOOKUP($A15,記①女,10,FALSE)="","",VLOOKUP($A15,記①女,10,FALSE))</f>
        <v/>
      </c>
      <c r="M15" s="359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59"/>
      <c r="D16" s="24" t="str">
        <f>IF($B15="","",VLOOKUP($B15,名簿,2,FALSE))</f>
        <v/>
      </c>
      <c r="E16" s="359"/>
      <c r="F16" s="359"/>
      <c r="G16" s="355"/>
      <c r="H16" s="357"/>
      <c r="I16" s="355"/>
      <c r="J16" s="357"/>
      <c r="K16" s="355"/>
      <c r="L16" s="357"/>
      <c r="M16" s="359"/>
      <c r="N16" s="361"/>
    </row>
    <row r="17" spans="1:14" ht="13.5" customHeight="1" x14ac:dyDescent="0.15">
      <c r="A17" s="329">
        <f t="shared" ref="A17" si="2">A15+1</f>
        <v>5</v>
      </c>
      <c r="B17" s="320" t="str">
        <f>IF(VLOOKUP($A17,記①女,2,FALSE)="","",VLOOKUP($A17,記①女,2,FALSE))</f>
        <v/>
      </c>
      <c r="C17" s="359"/>
      <c r="D17" s="25" t="str">
        <f>IF($B17="","",IF(VLOOKUP($B17,名簿,3,FALSE)="","",VLOOKUP($B17,名簿,3,FALSE)))</f>
        <v/>
      </c>
      <c r="E17" s="359" t="str">
        <f>IF($B17="","",IF(VLOOKUP($B17,名簿,4,FALSE)="","",VLOOKUP($B17,名簿,4,FALSE)))</f>
        <v/>
      </c>
      <c r="F17" s="359" t="str">
        <f>IF($B17="","",IF(VLOOKUP($B17,名簿,5,FALSE)="","",VLOOKUP($B17,名簿,5,FALSE)))</f>
        <v/>
      </c>
      <c r="G17" s="355" t="str">
        <f>IF(VLOOKUP($A17,記①女,5,FALSE)="","",VLOOKUP($A17,記①女,5,FALSE))</f>
        <v/>
      </c>
      <c r="H17" s="357" t="str">
        <f>IF(VLOOKUP($A17,記①女,6,FALSE)="","",VLOOKUP($A17,記①女,6,FALSE))</f>
        <v/>
      </c>
      <c r="I17" s="355" t="str">
        <f>IF(VLOOKUP($A17,記①女,7,FALSE)="","",VLOOKUP($A17,記①女,7,FALSE))</f>
        <v/>
      </c>
      <c r="J17" s="357" t="str">
        <f>IF(VLOOKUP($A17,記①女,8,FALSE)="","",VLOOKUP($A17,記①女,8,FALSE))</f>
        <v/>
      </c>
      <c r="K17" s="355" t="str">
        <f>IF(VLOOKUP($A17,記①女,9,FALSE)="","",VLOOKUP($A17,記①女,9,FALSE))</f>
        <v/>
      </c>
      <c r="L17" s="357" t="str">
        <f>IF(VLOOKUP($A17,記①女,10,FALSE)="","",VLOOKUP($A17,記①女,10,FALSE))</f>
        <v/>
      </c>
      <c r="M17" s="359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59"/>
      <c r="D18" s="24" t="str">
        <f>IF($B17="","",VLOOKUP($B17,名簿,2,FALSE))</f>
        <v/>
      </c>
      <c r="E18" s="359"/>
      <c r="F18" s="359"/>
      <c r="G18" s="355"/>
      <c r="H18" s="357"/>
      <c r="I18" s="355"/>
      <c r="J18" s="357"/>
      <c r="K18" s="355"/>
      <c r="L18" s="357"/>
      <c r="M18" s="359"/>
      <c r="N18" s="361"/>
    </row>
    <row r="19" spans="1:14" ht="13.5" customHeight="1" x14ac:dyDescent="0.15">
      <c r="A19" s="329">
        <f t="shared" ref="A19" si="3">A17+1</f>
        <v>6</v>
      </c>
      <c r="B19" s="320" t="str">
        <f>IF(VLOOKUP($A19,記①女,2,FALSE)="","",VLOOKUP($A19,記①女,2,FALSE))</f>
        <v/>
      </c>
      <c r="C19" s="359"/>
      <c r="D19" s="25" t="str">
        <f>IF($B19="","",IF(VLOOKUP($B19,名簿,3,FALSE)="","",VLOOKUP($B19,名簿,3,FALSE)))</f>
        <v/>
      </c>
      <c r="E19" s="359" t="str">
        <f>IF($B19="","",IF(VLOOKUP($B19,名簿,4,FALSE)="","",VLOOKUP($B19,名簿,4,FALSE)))</f>
        <v/>
      </c>
      <c r="F19" s="359" t="str">
        <f>IF($B19="","",IF(VLOOKUP($B19,名簿,5,FALSE)="","",VLOOKUP($B19,名簿,5,FALSE)))</f>
        <v/>
      </c>
      <c r="G19" s="355" t="str">
        <f>IF(VLOOKUP($A19,記①女,5,FALSE)="","",VLOOKUP($A19,記①女,5,FALSE))</f>
        <v/>
      </c>
      <c r="H19" s="357" t="str">
        <f>IF(VLOOKUP($A19,記①女,6,FALSE)="","",VLOOKUP($A19,記①女,6,FALSE))</f>
        <v/>
      </c>
      <c r="I19" s="355" t="str">
        <f>IF(VLOOKUP($A19,記①女,7,FALSE)="","",VLOOKUP($A19,記①女,7,FALSE))</f>
        <v/>
      </c>
      <c r="J19" s="357" t="str">
        <f>IF(VLOOKUP($A19,記①女,8,FALSE)="","",VLOOKUP($A19,記①女,8,FALSE))</f>
        <v/>
      </c>
      <c r="K19" s="355" t="str">
        <f>IF(VLOOKUP($A19,記①女,9,FALSE)="","",VLOOKUP($A19,記①女,9,FALSE))</f>
        <v/>
      </c>
      <c r="L19" s="357" t="str">
        <f>IF(VLOOKUP($A19,記①女,10,FALSE)="","",VLOOKUP($A19,記①女,10,FALSE))</f>
        <v/>
      </c>
      <c r="M19" s="359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59"/>
      <c r="D20" s="24" t="str">
        <f>IF($B19="","",VLOOKUP($B19,名簿,2,FALSE))</f>
        <v/>
      </c>
      <c r="E20" s="359"/>
      <c r="F20" s="359"/>
      <c r="G20" s="355"/>
      <c r="H20" s="357"/>
      <c r="I20" s="355"/>
      <c r="J20" s="357"/>
      <c r="K20" s="355"/>
      <c r="L20" s="357"/>
      <c r="M20" s="359"/>
      <c r="N20" s="361"/>
    </row>
    <row r="21" spans="1:14" ht="13.5" customHeight="1" x14ac:dyDescent="0.15">
      <c r="A21" s="329">
        <f t="shared" ref="A21" si="4">A19+1</f>
        <v>7</v>
      </c>
      <c r="B21" s="320" t="str">
        <f>IF(VLOOKUP($A21,記①女,2,FALSE)="","",VLOOKUP($A21,記①女,2,FALSE))</f>
        <v/>
      </c>
      <c r="C21" s="359"/>
      <c r="D21" s="25" t="str">
        <f>IF($B21="","",IF(VLOOKUP($B21,名簿,3,FALSE)="","",VLOOKUP($B21,名簿,3,FALSE)))</f>
        <v/>
      </c>
      <c r="E21" s="359" t="str">
        <f>IF($B21="","",IF(VLOOKUP($B21,名簿,4,FALSE)="","",VLOOKUP($B21,名簿,4,FALSE)))</f>
        <v/>
      </c>
      <c r="F21" s="359" t="str">
        <f>IF($B21="","",IF(VLOOKUP($B21,名簿,5,FALSE)="","",VLOOKUP($B21,名簿,5,FALSE)))</f>
        <v/>
      </c>
      <c r="G21" s="355" t="str">
        <f>IF(VLOOKUP($A21,記①女,5,FALSE)="","",VLOOKUP($A21,記①女,5,FALSE))</f>
        <v/>
      </c>
      <c r="H21" s="357" t="str">
        <f>IF(VLOOKUP($A21,記①女,6,FALSE)="","",VLOOKUP($A21,記①女,6,FALSE))</f>
        <v/>
      </c>
      <c r="I21" s="355" t="str">
        <f>IF(VLOOKUP($A21,記①女,7,FALSE)="","",VLOOKUP($A21,記①女,7,FALSE))</f>
        <v/>
      </c>
      <c r="J21" s="357" t="str">
        <f>IF(VLOOKUP($A21,記①女,8,FALSE)="","",VLOOKUP($A21,記①女,8,FALSE))</f>
        <v/>
      </c>
      <c r="K21" s="355" t="str">
        <f>IF(VLOOKUP($A21,記①女,9,FALSE)="","",VLOOKUP($A21,記①女,9,FALSE))</f>
        <v/>
      </c>
      <c r="L21" s="357" t="str">
        <f>IF(VLOOKUP($A21,記①女,10,FALSE)="","",VLOOKUP($A21,記①女,10,FALSE))</f>
        <v/>
      </c>
      <c r="M21" s="359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59"/>
      <c r="D22" s="24" t="str">
        <f>IF($B21="","",VLOOKUP($B21,名簿,2,FALSE))</f>
        <v/>
      </c>
      <c r="E22" s="359"/>
      <c r="F22" s="359"/>
      <c r="G22" s="355"/>
      <c r="H22" s="357"/>
      <c r="I22" s="355"/>
      <c r="J22" s="357"/>
      <c r="K22" s="355"/>
      <c r="L22" s="357"/>
      <c r="M22" s="359"/>
      <c r="N22" s="361"/>
    </row>
    <row r="23" spans="1:14" ht="13.5" customHeight="1" x14ac:dyDescent="0.15">
      <c r="A23" s="329">
        <f t="shared" ref="A23" si="5">A21+1</f>
        <v>8</v>
      </c>
      <c r="B23" s="320" t="str">
        <f>IF(VLOOKUP($A23,記①女,2,FALSE)="","",VLOOKUP($A23,記①女,2,FALSE))</f>
        <v/>
      </c>
      <c r="C23" s="359"/>
      <c r="D23" s="25" t="str">
        <f>IF($B23="","",IF(VLOOKUP($B23,名簿,3,FALSE)="","",VLOOKUP($B23,名簿,3,FALSE)))</f>
        <v/>
      </c>
      <c r="E23" s="359" t="str">
        <f>IF($B23="","",IF(VLOOKUP($B23,名簿,4,FALSE)="","",VLOOKUP($B23,名簿,4,FALSE)))</f>
        <v/>
      </c>
      <c r="F23" s="359" t="str">
        <f>IF($B23="","",IF(VLOOKUP($B23,名簿,5,FALSE)="","",VLOOKUP($B23,名簿,5,FALSE)))</f>
        <v/>
      </c>
      <c r="G23" s="355" t="str">
        <f>IF(VLOOKUP($A23,記①女,5,FALSE)="","",VLOOKUP($A23,記①女,5,FALSE))</f>
        <v/>
      </c>
      <c r="H23" s="357" t="str">
        <f>IF(VLOOKUP($A23,記①女,6,FALSE)="","",VLOOKUP($A23,記①女,6,FALSE))</f>
        <v/>
      </c>
      <c r="I23" s="355" t="str">
        <f>IF(VLOOKUP($A23,記①女,7,FALSE)="","",VLOOKUP($A23,記①女,7,FALSE))</f>
        <v/>
      </c>
      <c r="J23" s="357" t="str">
        <f>IF(VLOOKUP($A23,記①女,8,FALSE)="","",VLOOKUP($A23,記①女,8,FALSE))</f>
        <v/>
      </c>
      <c r="K23" s="355" t="str">
        <f>IF(VLOOKUP($A23,記①女,9,FALSE)="","",VLOOKUP($A23,記①女,9,FALSE))</f>
        <v/>
      </c>
      <c r="L23" s="357" t="str">
        <f>IF(VLOOKUP($A23,記①女,10,FALSE)="","",VLOOKUP($A23,記①女,10,FALSE))</f>
        <v/>
      </c>
      <c r="M23" s="359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59"/>
      <c r="D24" s="24" t="str">
        <f>IF($B23="","",VLOOKUP($B23,名簿,2,FALSE))</f>
        <v/>
      </c>
      <c r="E24" s="359"/>
      <c r="F24" s="359"/>
      <c r="G24" s="355"/>
      <c r="H24" s="357"/>
      <c r="I24" s="355"/>
      <c r="J24" s="357"/>
      <c r="K24" s="355"/>
      <c r="L24" s="357"/>
      <c r="M24" s="359"/>
      <c r="N24" s="361"/>
    </row>
    <row r="25" spans="1:14" ht="13.5" customHeight="1" x14ac:dyDescent="0.15">
      <c r="A25" s="329">
        <f t="shared" ref="A25" si="6">A23+1</f>
        <v>9</v>
      </c>
      <c r="B25" s="320" t="str">
        <f>IF(VLOOKUP($A25,記①女,2,FALSE)="","",VLOOKUP($A25,記①女,2,FALSE))</f>
        <v/>
      </c>
      <c r="C25" s="359"/>
      <c r="D25" s="25" t="str">
        <f>IF($B25="","",IF(VLOOKUP($B25,名簿,3,FALSE)="","",VLOOKUP($B25,名簿,3,FALSE)))</f>
        <v/>
      </c>
      <c r="E25" s="359" t="str">
        <f>IF($B25="","",IF(VLOOKUP($B25,名簿,4,FALSE)="","",VLOOKUP($B25,名簿,4,FALSE)))</f>
        <v/>
      </c>
      <c r="F25" s="359" t="str">
        <f>IF($B25="","",IF(VLOOKUP($B25,名簿,5,FALSE)="","",VLOOKUP($B25,名簿,5,FALSE)))</f>
        <v/>
      </c>
      <c r="G25" s="355" t="str">
        <f>IF(VLOOKUP($A25,記①女,5,FALSE)="","",VLOOKUP($A25,記①女,5,FALSE))</f>
        <v/>
      </c>
      <c r="H25" s="357" t="str">
        <f>IF(VLOOKUP($A25,記①女,6,FALSE)="","",VLOOKUP($A25,記①女,6,FALSE))</f>
        <v/>
      </c>
      <c r="I25" s="355" t="str">
        <f>IF(VLOOKUP($A25,記①女,7,FALSE)="","",VLOOKUP($A25,記①女,7,FALSE))</f>
        <v/>
      </c>
      <c r="J25" s="357" t="str">
        <f>IF(VLOOKUP($A25,記①女,8,FALSE)="","",VLOOKUP($A25,記①女,8,FALSE))</f>
        <v/>
      </c>
      <c r="K25" s="355" t="str">
        <f>IF(VLOOKUP($A25,記①女,9,FALSE)="","",VLOOKUP($A25,記①女,9,FALSE))</f>
        <v/>
      </c>
      <c r="L25" s="357" t="str">
        <f>IF(VLOOKUP($A25,記①女,10,FALSE)="","",VLOOKUP($A25,記①女,10,FALSE))</f>
        <v/>
      </c>
      <c r="M25" s="359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59"/>
      <c r="D26" s="24" t="str">
        <f>IF($B25="","",VLOOKUP($B25,名簿,2,FALSE))</f>
        <v/>
      </c>
      <c r="E26" s="359"/>
      <c r="F26" s="359"/>
      <c r="G26" s="355"/>
      <c r="H26" s="357"/>
      <c r="I26" s="355"/>
      <c r="J26" s="357"/>
      <c r="K26" s="355"/>
      <c r="L26" s="357"/>
      <c r="M26" s="359"/>
      <c r="N26" s="361"/>
    </row>
    <row r="27" spans="1:14" ht="13.5" customHeight="1" x14ac:dyDescent="0.15">
      <c r="A27" s="329">
        <f t="shared" ref="A27" si="7">A25+1</f>
        <v>10</v>
      </c>
      <c r="B27" s="320" t="str">
        <f>IF(VLOOKUP($A27,記①女,2,FALSE)="","",VLOOKUP($A27,記①女,2,FALSE))</f>
        <v/>
      </c>
      <c r="C27" s="359"/>
      <c r="D27" s="25" t="str">
        <f>IF($B27="","",IF(VLOOKUP($B27,名簿,3,FALSE)="","",VLOOKUP($B27,名簿,3,FALSE)))</f>
        <v/>
      </c>
      <c r="E27" s="359" t="str">
        <f>IF($B27="","",IF(VLOOKUP($B27,名簿,4,FALSE)="","",VLOOKUP($B27,名簿,4,FALSE)))</f>
        <v/>
      </c>
      <c r="F27" s="359" t="str">
        <f>IF($B27="","",IF(VLOOKUP($B27,名簿,5,FALSE)="","",VLOOKUP($B27,名簿,5,FALSE)))</f>
        <v/>
      </c>
      <c r="G27" s="355" t="str">
        <f>IF(VLOOKUP($A27,記①女,5,FALSE)="","",VLOOKUP($A27,記①女,5,FALSE))</f>
        <v/>
      </c>
      <c r="H27" s="357" t="str">
        <f>IF(VLOOKUP($A27,記①女,6,FALSE)="","",VLOOKUP($A27,記①女,6,FALSE))</f>
        <v/>
      </c>
      <c r="I27" s="355" t="str">
        <f>IF(VLOOKUP($A27,記①女,7,FALSE)="","",VLOOKUP($A27,記①女,7,FALSE))</f>
        <v/>
      </c>
      <c r="J27" s="357" t="str">
        <f>IF(VLOOKUP($A27,記①女,8,FALSE)="","",VLOOKUP($A27,記①女,8,FALSE))</f>
        <v/>
      </c>
      <c r="K27" s="355" t="str">
        <f>IF(VLOOKUP($A27,記①女,9,FALSE)="","",VLOOKUP($A27,記①女,9,FALSE))</f>
        <v/>
      </c>
      <c r="L27" s="357" t="str">
        <f>IF(VLOOKUP($A27,記①女,10,FALSE)="","",VLOOKUP($A27,記①女,10,FALSE))</f>
        <v/>
      </c>
      <c r="M27" s="359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59"/>
      <c r="D28" s="24" t="str">
        <f>IF($B27="","",VLOOKUP($B27,名簿,2,FALSE))</f>
        <v/>
      </c>
      <c r="E28" s="359"/>
      <c r="F28" s="359"/>
      <c r="G28" s="355"/>
      <c r="H28" s="357"/>
      <c r="I28" s="355"/>
      <c r="J28" s="357"/>
      <c r="K28" s="355"/>
      <c r="L28" s="357"/>
      <c r="M28" s="359"/>
      <c r="N28" s="361"/>
    </row>
    <row r="29" spans="1:14" ht="13.5" customHeight="1" x14ac:dyDescent="0.15">
      <c r="A29" s="329">
        <f t="shared" ref="A29" si="8">A27+1</f>
        <v>11</v>
      </c>
      <c r="B29" s="320" t="str">
        <f>IF(VLOOKUP($A29,記①女,2,FALSE)="","",VLOOKUP($A29,記①女,2,FALSE))</f>
        <v/>
      </c>
      <c r="C29" s="359"/>
      <c r="D29" s="25" t="str">
        <f>IF($B29="","",IF(VLOOKUP($B29,名簿,3,FALSE)="","",VLOOKUP($B29,名簿,3,FALSE)))</f>
        <v/>
      </c>
      <c r="E29" s="359" t="str">
        <f>IF($B29="","",IF(VLOOKUP($B29,名簿,4,FALSE)="","",VLOOKUP($B29,名簿,4,FALSE)))</f>
        <v/>
      </c>
      <c r="F29" s="359" t="str">
        <f>IF($B29="","",IF(VLOOKUP($B29,名簿,5,FALSE)="","",VLOOKUP($B29,名簿,5,FALSE)))</f>
        <v/>
      </c>
      <c r="G29" s="355" t="str">
        <f>IF(VLOOKUP($A29,記①女,5,FALSE)="","",VLOOKUP($A29,記①女,5,FALSE))</f>
        <v/>
      </c>
      <c r="H29" s="357" t="str">
        <f>IF(VLOOKUP($A29,記①女,6,FALSE)="","",VLOOKUP($A29,記①女,6,FALSE))</f>
        <v/>
      </c>
      <c r="I29" s="355" t="str">
        <f>IF(VLOOKUP($A29,記①女,7,FALSE)="","",VLOOKUP($A29,記①女,7,FALSE))</f>
        <v/>
      </c>
      <c r="J29" s="357" t="str">
        <f>IF(VLOOKUP($A29,記①女,8,FALSE)="","",VLOOKUP($A29,記①女,8,FALSE))</f>
        <v/>
      </c>
      <c r="K29" s="355" t="str">
        <f>IF(VLOOKUP($A29,記①女,9,FALSE)="","",VLOOKUP($A29,記①女,9,FALSE))</f>
        <v/>
      </c>
      <c r="L29" s="357" t="str">
        <f>IF(VLOOKUP($A29,記①女,10,FALSE)="","",VLOOKUP($A29,記①女,10,FALSE))</f>
        <v/>
      </c>
      <c r="M29" s="359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59"/>
      <c r="D30" s="24" t="str">
        <f>IF($B29="","",VLOOKUP($B29,名簿,2,FALSE))</f>
        <v/>
      </c>
      <c r="E30" s="359"/>
      <c r="F30" s="359"/>
      <c r="G30" s="355"/>
      <c r="H30" s="357"/>
      <c r="I30" s="355"/>
      <c r="J30" s="357"/>
      <c r="K30" s="355"/>
      <c r="L30" s="357"/>
      <c r="M30" s="359"/>
      <c r="N30" s="361"/>
    </row>
    <row r="31" spans="1:14" ht="13.5" customHeight="1" x14ac:dyDescent="0.15">
      <c r="A31" s="329">
        <f t="shared" ref="A31" si="9">A29+1</f>
        <v>12</v>
      </c>
      <c r="B31" s="320" t="str">
        <f>IF(VLOOKUP($A31,記①女,2,FALSE)="","",VLOOKUP($A31,記①女,2,FALSE))</f>
        <v/>
      </c>
      <c r="C31" s="359"/>
      <c r="D31" s="25" t="str">
        <f>IF($B31="","",IF(VLOOKUP($B31,名簿,3,FALSE)="","",VLOOKUP($B31,名簿,3,FALSE)))</f>
        <v/>
      </c>
      <c r="E31" s="359" t="str">
        <f>IF($B31="","",IF(VLOOKUP($B31,名簿,4,FALSE)="","",VLOOKUP($B31,名簿,4,FALSE)))</f>
        <v/>
      </c>
      <c r="F31" s="359" t="str">
        <f>IF($B31="","",IF(VLOOKUP($B31,名簿,5,FALSE)="","",VLOOKUP($B31,名簿,5,FALSE)))</f>
        <v/>
      </c>
      <c r="G31" s="355" t="str">
        <f>IF(VLOOKUP($A31,記①女,5,FALSE)="","",VLOOKUP($A31,記①女,5,FALSE))</f>
        <v/>
      </c>
      <c r="H31" s="357" t="str">
        <f>IF(VLOOKUP($A31,記①女,6,FALSE)="","",VLOOKUP($A31,記①女,6,FALSE))</f>
        <v/>
      </c>
      <c r="I31" s="355" t="str">
        <f>IF(VLOOKUP($A31,記①女,7,FALSE)="","",VLOOKUP($A31,記①女,7,FALSE))</f>
        <v/>
      </c>
      <c r="J31" s="357" t="str">
        <f>IF(VLOOKUP($A31,記①女,8,FALSE)="","",VLOOKUP($A31,記①女,8,FALSE))</f>
        <v/>
      </c>
      <c r="K31" s="355" t="str">
        <f>IF(VLOOKUP($A31,記①女,9,FALSE)="","",VLOOKUP($A31,記①女,9,FALSE))</f>
        <v/>
      </c>
      <c r="L31" s="357" t="str">
        <f>IF(VLOOKUP($A31,記①女,10,FALSE)="","",VLOOKUP($A31,記①女,10,FALSE))</f>
        <v/>
      </c>
      <c r="M31" s="359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59"/>
      <c r="D32" s="24" t="str">
        <f>IF($B31="","",VLOOKUP($B31,名簿,2,FALSE))</f>
        <v/>
      </c>
      <c r="E32" s="359"/>
      <c r="F32" s="359"/>
      <c r="G32" s="355"/>
      <c r="H32" s="357"/>
      <c r="I32" s="355"/>
      <c r="J32" s="357"/>
      <c r="K32" s="355"/>
      <c r="L32" s="357"/>
      <c r="M32" s="359"/>
      <c r="N32" s="361"/>
    </row>
    <row r="33" spans="1:14" ht="13.5" customHeight="1" x14ac:dyDescent="0.15">
      <c r="A33" s="329">
        <f t="shared" ref="A33" si="10">A31+1</f>
        <v>13</v>
      </c>
      <c r="B33" s="320" t="str">
        <f>IF(VLOOKUP($A33,記①女,2,FALSE)="","",VLOOKUP($A33,記①女,2,FALSE))</f>
        <v/>
      </c>
      <c r="C33" s="359"/>
      <c r="D33" s="25" t="str">
        <f>IF($B33="","",IF(VLOOKUP($B33,名簿,3,FALSE)="","",VLOOKUP($B33,名簿,3,FALSE)))</f>
        <v/>
      </c>
      <c r="E33" s="359" t="str">
        <f>IF($B33="","",IF(VLOOKUP($B33,名簿,4,FALSE)="","",VLOOKUP($B33,名簿,4,FALSE)))</f>
        <v/>
      </c>
      <c r="F33" s="359" t="str">
        <f>IF($B33="","",IF(VLOOKUP($B33,名簿,5,FALSE)="","",VLOOKUP($B33,名簿,5,FALSE)))</f>
        <v/>
      </c>
      <c r="G33" s="355" t="str">
        <f>IF(VLOOKUP($A33,記①女,5,FALSE)="","",VLOOKUP($A33,記①女,5,FALSE))</f>
        <v/>
      </c>
      <c r="H33" s="357" t="str">
        <f>IF(VLOOKUP($A33,記①女,6,FALSE)="","",VLOOKUP($A33,記①女,6,FALSE))</f>
        <v/>
      </c>
      <c r="I33" s="355" t="str">
        <f>IF(VLOOKUP($A33,記①女,7,FALSE)="","",VLOOKUP($A33,記①女,7,FALSE))</f>
        <v/>
      </c>
      <c r="J33" s="357" t="str">
        <f>IF(VLOOKUP($A33,記①女,8,FALSE)="","",VLOOKUP($A33,記①女,8,FALSE))</f>
        <v/>
      </c>
      <c r="K33" s="355" t="str">
        <f>IF(VLOOKUP($A33,記①女,9,FALSE)="","",VLOOKUP($A33,記①女,9,FALSE))</f>
        <v/>
      </c>
      <c r="L33" s="357" t="str">
        <f>IF(VLOOKUP($A33,記①女,10,FALSE)="","",VLOOKUP($A33,記①女,10,FALSE))</f>
        <v/>
      </c>
      <c r="M33" s="359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59"/>
      <c r="D34" s="24" t="str">
        <f>IF($B33="","",VLOOKUP($B33,名簿,2,FALSE))</f>
        <v/>
      </c>
      <c r="E34" s="359"/>
      <c r="F34" s="359"/>
      <c r="G34" s="355"/>
      <c r="H34" s="357"/>
      <c r="I34" s="355"/>
      <c r="J34" s="357"/>
      <c r="K34" s="355"/>
      <c r="L34" s="357"/>
      <c r="M34" s="359"/>
      <c r="N34" s="361"/>
    </row>
    <row r="35" spans="1:14" ht="13.5" customHeight="1" x14ac:dyDescent="0.15">
      <c r="A35" s="329">
        <f t="shared" ref="A35" si="11">A33+1</f>
        <v>14</v>
      </c>
      <c r="B35" s="320" t="str">
        <f>IF(VLOOKUP($A35,記①女,2,FALSE)="","",VLOOKUP($A35,記①女,2,FALSE))</f>
        <v/>
      </c>
      <c r="C35" s="359"/>
      <c r="D35" s="25" t="str">
        <f>IF($B35="","",IF(VLOOKUP($B35,名簿,3,FALSE)="","",VLOOKUP($B35,名簿,3,FALSE)))</f>
        <v/>
      </c>
      <c r="E35" s="359" t="str">
        <f>IF($B35="","",IF(VLOOKUP($B35,名簿,4,FALSE)="","",VLOOKUP($B35,名簿,4,FALSE)))</f>
        <v/>
      </c>
      <c r="F35" s="359" t="str">
        <f>IF($B35="","",IF(VLOOKUP($B35,名簿,5,FALSE)="","",VLOOKUP($B35,名簿,5,FALSE)))</f>
        <v/>
      </c>
      <c r="G35" s="355" t="str">
        <f>IF(VLOOKUP($A35,記①女,5,FALSE)="","",VLOOKUP($A35,記①女,5,FALSE))</f>
        <v/>
      </c>
      <c r="H35" s="357" t="str">
        <f>IF(VLOOKUP($A35,記①女,6,FALSE)="","",VLOOKUP($A35,記①女,6,FALSE))</f>
        <v/>
      </c>
      <c r="I35" s="355" t="str">
        <f>IF(VLOOKUP($A35,記①女,7,FALSE)="","",VLOOKUP($A35,記①女,7,FALSE))</f>
        <v/>
      </c>
      <c r="J35" s="357" t="str">
        <f>IF(VLOOKUP($A35,記①女,8,FALSE)="","",VLOOKUP($A35,記①女,8,FALSE))</f>
        <v/>
      </c>
      <c r="K35" s="355" t="str">
        <f>IF(VLOOKUP($A35,記①女,9,FALSE)="","",VLOOKUP($A35,記①女,9,FALSE))</f>
        <v/>
      </c>
      <c r="L35" s="357" t="str">
        <f>IF(VLOOKUP($A35,記①女,10,FALSE)="","",VLOOKUP($A35,記①女,10,FALSE))</f>
        <v/>
      </c>
      <c r="M35" s="359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59"/>
      <c r="D36" s="24" t="str">
        <f>IF($B35="","",VLOOKUP($B35,名簿,2,FALSE))</f>
        <v/>
      </c>
      <c r="E36" s="359"/>
      <c r="F36" s="359"/>
      <c r="G36" s="355"/>
      <c r="H36" s="357"/>
      <c r="I36" s="355"/>
      <c r="J36" s="357"/>
      <c r="K36" s="355"/>
      <c r="L36" s="357"/>
      <c r="M36" s="359"/>
      <c r="N36" s="361"/>
    </row>
    <row r="37" spans="1:14" ht="13.5" customHeight="1" x14ac:dyDescent="0.15">
      <c r="A37" s="329">
        <f t="shared" ref="A37" si="12">A35+1</f>
        <v>15</v>
      </c>
      <c r="B37" s="320" t="str">
        <f>IF(VLOOKUP($A37,記①女,2,FALSE)="","",VLOOKUP($A37,記①女,2,FALSE))</f>
        <v/>
      </c>
      <c r="C37" s="359"/>
      <c r="D37" s="25" t="str">
        <f>IF($B37="","",IF(VLOOKUP($B37,名簿,3,FALSE)="","",VLOOKUP($B37,名簿,3,FALSE)))</f>
        <v/>
      </c>
      <c r="E37" s="359" t="str">
        <f>IF($B37="","",IF(VLOOKUP($B37,名簿,4,FALSE)="","",VLOOKUP($B37,名簿,4,FALSE)))</f>
        <v/>
      </c>
      <c r="F37" s="359" t="str">
        <f>IF($B37="","",IF(VLOOKUP($B37,名簿,5,FALSE)="","",VLOOKUP($B37,名簿,5,FALSE)))</f>
        <v/>
      </c>
      <c r="G37" s="355" t="str">
        <f>IF(VLOOKUP($A37,記①女,5,FALSE)="","",VLOOKUP($A37,記①女,5,FALSE))</f>
        <v/>
      </c>
      <c r="H37" s="357" t="str">
        <f>IF(VLOOKUP($A37,記①女,6,FALSE)="","",VLOOKUP($A37,記①女,6,FALSE))</f>
        <v/>
      </c>
      <c r="I37" s="355" t="str">
        <f>IF(VLOOKUP($A37,記①女,7,FALSE)="","",VLOOKUP($A37,記①女,7,FALSE))</f>
        <v/>
      </c>
      <c r="J37" s="357" t="str">
        <f>IF(VLOOKUP($A37,記①女,8,FALSE)="","",VLOOKUP($A37,記①女,8,FALSE))</f>
        <v/>
      </c>
      <c r="K37" s="355" t="str">
        <f>IF(VLOOKUP($A37,記①女,9,FALSE)="","",VLOOKUP($A37,記①女,9,FALSE))</f>
        <v/>
      </c>
      <c r="L37" s="357" t="str">
        <f>IF(VLOOKUP($A37,記①女,10,FALSE)="","",VLOOKUP($A37,記①女,10,FALSE))</f>
        <v/>
      </c>
      <c r="M37" s="359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59"/>
      <c r="D38" s="24" t="str">
        <f>IF($B37="","",VLOOKUP($B37,名簿,2,FALSE))</f>
        <v/>
      </c>
      <c r="E38" s="359"/>
      <c r="F38" s="359"/>
      <c r="G38" s="355"/>
      <c r="H38" s="357"/>
      <c r="I38" s="355"/>
      <c r="J38" s="357"/>
      <c r="K38" s="355"/>
      <c r="L38" s="357"/>
      <c r="M38" s="359"/>
      <c r="N38" s="361"/>
    </row>
    <row r="39" spans="1:14" ht="13.5" customHeight="1" x14ac:dyDescent="0.15">
      <c r="A39" s="329">
        <f t="shared" ref="A39" si="13">A37+1</f>
        <v>16</v>
      </c>
      <c r="B39" s="320" t="str">
        <f>IF(VLOOKUP($A39,記①女,2,FALSE)="","",VLOOKUP($A39,記①女,2,FALSE))</f>
        <v/>
      </c>
      <c r="C39" s="359"/>
      <c r="D39" s="25" t="str">
        <f>IF($B39="","",IF(VLOOKUP($B39,名簿,3,FALSE)="","",VLOOKUP($B39,名簿,3,FALSE)))</f>
        <v/>
      </c>
      <c r="E39" s="359" t="str">
        <f>IF($B39="","",IF(VLOOKUP($B39,名簿,4,FALSE)="","",VLOOKUP($B39,名簿,4,FALSE)))</f>
        <v/>
      </c>
      <c r="F39" s="359" t="str">
        <f>IF($B39="","",IF(VLOOKUP($B39,名簿,5,FALSE)="","",VLOOKUP($B39,名簿,5,FALSE)))</f>
        <v/>
      </c>
      <c r="G39" s="355" t="str">
        <f>IF(VLOOKUP($A39,記①女,5,FALSE)="","",VLOOKUP($A39,記①女,5,FALSE))</f>
        <v/>
      </c>
      <c r="H39" s="357" t="str">
        <f>IF(VLOOKUP($A39,記①女,6,FALSE)="","",VLOOKUP($A39,記①女,6,FALSE))</f>
        <v/>
      </c>
      <c r="I39" s="355" t="str">
        <f>IF(VLOOKUP($A39,記①女,7,FALSE)="","",VLOOKUP($A39,記①女,7,FALSE))</f>
        <v/>
      </c>
      <c r="J39" s="357" t="str">
        <f>IF(VLOOKUP($A39,記①女,8,FALSE)="","",VLOOKUP($A39,記①女,8,FALSE))</f>
        <v/>
      </c>
      <c r="K39" s="355" t="str">
        <f>IF(VLOOKUP($A39,記①女,9,FALSE)="","",VLOOKUP($A39,記①女,9,FALSE))</f>
        <v/>
      </c>
      <c r="L39" s="357" t="str">
        <f>IF(VLOOKUP($A39,記①女,10,FALSE)="","",VLOOKUP($A39,記①女,10,FALSE))</f>
        <v/>
      </c>
      <c r="M39" s="359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59"/>
      <c r="D40" s="24" t="str">
        <f>IF($B39="","",VLOOKUP($B39,名簿,2,FALSE))</f>
        <v/>
      </c>
      <c r="E40" s="359"/>
      <c r="F40" s="359"/>
      <c r="G40" s="355"/>
      <c r="H40" s="357"/>
      <c r="I40" s="355"/>
      <c r="J40" s="357"/>
      <c r="K40" s="355"/>
      <c r="L40" s="357"/>
      <c r="M40" s="359"/>
      <c r="N40" s="361"/>
    </row>
    <row r="41" spans="1:14" ht="13.5" customHeight="1" x14ac:dyDescent="0.15">
      <c r="A41" s="329">
        <f t="shared" ref="A41" si="14">A39+1</f>
        <v>17</v>
      </c>
      <c r="B41" s="320" t="str">
        <f>IF(VLOOKUP($A41,記①女,2,FALSE)="","",VLOOKUP($A41,記①女,2,FALSE))</f>
        <v/>
      </c>
      <c r="C41" s="359"/>
      <c r="D41" s="25" t="str">
        <f>IF($B41="","",IF(VLOOKUP($B41,名簿,3,FALSE)="","",VLOOKUP($B41,名簿,3,FALSE)))</f>
        <v/>
      </c>
      <c r="E41" s="359" t="str">
        <f>IF($B41="","",IF(VLOOKUP($B41,名簿,4,FALSE)="","",VLOOKUP($B41,名簿,4,FALSE)))</f>
        <v/>
      </c>
      <c r="F41" s="359" t="str">
        <f>IF($B41="","",IF(VLOOKUP($B41,名簿,5,FALSE)="","",VLOOKUP($B41,名簿,5,FALSE)))</f>
        <v/>
      </c>
      <c r="G41" s="355" t="str">
        <f>IF(VLOOKUP($A41,記①女,5,FALSE)="","",VLOOKUP($A41,記①女,5,FALSE))</f>
        <v/>
      </c>
      <c r="H41" s="357" t="str">
        <f>IF(VLOOKUP($A41,記①女,6,FALSE)="","",VLOOKUP($A41,記①女,6,FALSE))</f>
        <v/>
      </c>
      <c r="I41" s="355" t="str">
        <f>IF(VLOOKUP($A41,記①女,7,FALSE)="","",VLOOKUP($A41,記①女,7,FALSE))</f>
        <v/>
      </c>
      <c r="J41" s="357" t="str">
        <f>IF(VLOOKUP($A41,記①女,8,FALSE)="","",VLOOKUP($A41,記①女,8,FALSE))</f>
        <v/>
      </c>
      <c r="K41" s="355" t="str">
        <f>IF(VLOOKUP($A41,記①女,9,FALSE)="","",VLOOKUP($A41,記①女,9,FALSE))</f>
        <v/>
      </c>
      <c r="L41" s="357" t="str">
        <f>IF(VLOOKUP($A41,記①女,10,FALSE)="","",VLOOKUP($A41,記①女,10,FALSE))</f>
        <v/>
      </c>
      <c r="M41" s="359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59"/>
      <c r="D42" s="24" t="str">
        <f>IF($B41="","",VLOOKUP($B41,名簿,2,FALSE))</f>
        <v/>
      </c>
      <c r="E42" s="359"/>
      <c r="F42" s="359"/>
      <c r="G42" s="355"/>
      <c r="H42" s="357"/>
      <c r="I42" s="355"/>
      <c r="J42" s="357"/>
      <c r="K42" s="355"/>
      <c r="L42" s="357"/>
      <c r="M42" s="359"/>
      <c r="N42" s="361"/>
    </row>
    <row r="43" spans="1:14" ht="13.5" customHeight="1" x14ac:dyDescent="0.15">
      <c r="A43" s="329">
        <f t="shared" ref="A43" si="15">A41+1</f>
        <v>18</v>
      </c>
      <c r="B43" s="320" t="str">
        <f>IF(VLOOKUP($A43,記①女,2,FALSE)="","",VLOOKUP($A43,記①女,2,FALSE))</f>
        <v/>
      </c>
      <c r="C43" s="359"/>
      <c r="D43" s="25" t="str">
        <f>IF($B43="","",IF(VLOOKUP($B43,名簿,3,FALSE)="","",VLOOKUP($B43,名簿,3,FALSE)))</f>
        <v/>
      </c>
      <c r="E43" s="359" t="str">
        <f>IF($B43="","",IF(VLOOKUP($B43,名簿,4,FALSE)="","",VLOOKUP($B43,名簿,4,FALSE)))</f>
        <v/>
      </c>
      <c r="F43" s="359" t="str">
        <f>IF($B43="","",IF(VLOOKUP($B43,名簿,5,FALSE)="","",VLOOKUP($B43,名簿,5,FALSE)))</f>
        <v/>
      </c>
      <c r="G43" s="355" t="str">
        <f>IF(VLOOKUP($A43,記①女,5,FALSE)="","",VLOOKUP($A43,記①女,5,FALSE))</f>
        <v/>
      </c>
      <c r="H43" s="357" t="str">
        <f>IF(VLOOKUP($A43,記①女,6,FALSE)="","",VLOOKUP($A43,記①女,6,FALSE))</f>
        <v/>
      </c>
      <c r="I43" s="355" t="str">
        <f>IF(VLOOKUP($A43,記①女,7,FALSE)="","",VLOOKUP($A43,記①女,7,FALSE))</f>
        <v/>
      </c>
      <c r="J43" s="357" t="str">
        <f>IF(VLOOKUP($A43,記①女,8,FALSE)="","",VLOOKUP($A43,記①女,8,FALSE))</f>
        <v/>
      </c>
      <c r="K43" s="355" t="str">
        <f>IF(VLOOKUP($A43,記①女,9,FALSE)="","",VLOOKUP($A43,記①女,9,FALSE))</f>
        <v/>
      </c>
      <c r="L43" s="357" t="str">
        <f>IF(VLOOKUP($A43,記①女,10,FALSE)="","",VLOOKUP($A43,記①女,10,FALSE))</f>
        <v/>
      </c>
      <c r="M43" s="359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59"/>
      <c r="D44" s="24" t="str">
        <f>IF($B43="","",VLOOKUP($B43,名簿,2,FALSE))</f>
        <v/>
      </c>
      <c r="E44" s="359"/>
      <c r="F44" s="359"/>
      <c r="G44" s="355"/>
      <c r="H44" s="357"/>
      <c r="I44" s="355"/>
      <c r="J44" s="357"/>
      <c r="K44" s="355"/>
      <c r="L44" s="357"/>
      <c r="M44" s="359"/>
      <c r="N44" s="361"/>
    </row>
    <row r="45" spans="1:14" ht="13.5" customHeight="1" x14ac:dyDescent="0.15">
      <c r="A45" s="329">
        <f t="shared" ref="A45" si="16">A43+1</f>
        <v>19</v>
      </c>
      <c r="B45" s="320" t="str">
        <f>IF(VLOOKUP($A45,記①女,2,FALSE)="","",VLOOKUP($A45,記①女,2,FALSE))</f>
        <v/>
      </c>
      <c r="C45" s="359"/>
      <c r="D45" s="25" t="str">
        <f>IF($B45="","",IF(VLOOKUP($B45,名簿,3,FALSE)="","",VLOOKUP($B45,名簿,3,FALSE)))</f>
        <v/>
      </c>
      <c r="E45" s="359" t="str">
        <f>IF($B45="","",IF(VLOOKUP($B45,名簿,4,FALSE)="","",VLOOKUP($B45,名簿,4,FALSE)))</f>
        <v/>
      </c>
      <c r="F45" s="359" t="str">
        <f>IF($B45="","",IF(VLOOKUP($B45,名簿,5,FALSE)="","",VLOOKUP($B45,名簿,5,FALSE)))</f>
        <v/>
      </c>
      <c r="G45" s="355" t="str">
        <f>IF(VLOOKUP($A45,記①女,5,FALSE)="","",VLOOKUP($A45,記①女,5,FALSE))</f>
        <v/>
      </c>
      <c r="H45" s="357" t="str">
        <f>IF(VLOOKUP($A45,記①女,6,FALSE)="","",VLOOKUP($A45,記①女,6,FALSE))</f>
        <v/>
      </c>
      <c r="I45" s="355" t="str">
        <f>IF(VLOOKUP($A45,記①女,7,FALSE)="","",VLOOKUP($A45,記①女,7,FALSE))</f>
        <v/>
      </c>
      <c r="J45" s="357" t="str">
        <f>IF(VLOOKUP($A45,記①女,8,FALSE)="","",VLOOKUP($A45,記①女,8,FALSE))</f>
        <v/>
      </c>
      <c r="K45" s="355" t="str">
        <f>IF(VLOOKUP($A45,記①女,9,FALSE)="","",VLOOKUP($A45,記①女,9,FALSE))</f>
        <v/>
      </c>
      <c r="L45" s="357" t="str">
        <f>IF(VLOOKUP($A45,記①女,10,FALSE)="","",VLOOKUP($A45,記①女,10,FALSE))</f>
        <v/>
      </c>
      <c r="M45" s="359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59"/>
      <c r="D46" s="24" t="str">
        <f>IF($B45="","",VLOOKUP($B45,名簿,2,FALSE))</f>
        <v/>
      </c>
      <c r="E46" s="359"/>
      <c r="F46" s="359"/>
      <c r="G46" s="355"/>
      <c r="H46" s="357"/>
      <c r="I46" s="355"/>
      <c r="J46" s="357"/>
      <c r="K46" s="355"/>
      <c r="L46" s="357"/>
      <c r="M46" s="359"/>
      <c r="N46" s="361"/>
    </row>
    <row r="47" spans="1:14" ht="13.5" customHeight="1" thickBot="1" x14ac:dyDescent="0.2">
      <c r="A47" s="329">
        <f t="shared" ref="A47" si="17">A45+1</f>
        <v>20</v>
      </c>
      <c r="B47" s="308" t="str">
        <f>IF(VLOOKUP($A47,記①女,2,FALSE)="","",VLOOKUP($A47,記①女,2,FALSE))</f>
        <v/>
      </c>
      <c r="C47" s="362"/>
      <c r="D47" s="25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64" t="str">
        <f>IF(VLOOKUP($A47,記①女,5,FALSE)="","",VLOOKUP($A47,記①女,5,FALSE))</f>
        <v/>
      </c>
      <c r="H47" s="357" t="str">
        <f>IF(VLOOKUP($A47,記①女,6,FALSE)="","",VLOOKUP($A47,記①女,6,FALSE))</f>
        <v/>
      </c>
      <c r="I47" s="364" t="str">
        <f>IF(VLOOKUP($A47,記①女,7,FALSE)="","",VLOOKUP($A47,記①女,7,FALSE))</f>
        <v/>
      </c>
      <c r="J47" s="357" t="str">
        <f>IF(VLOOKUP($A47,記①女,8,FALSE)="","",VLOOKUP($A47,記①女,8,FALSE))</f>
        <v/>
      </c>
      <c r="K47" s="364" t="str">
        <f>IF(VLOOKUP($A47,記①女,9,FALSE)="","",VLOOKUP($A47,記①女,9,FALSE))</f>
        <v/>
      </c>
      <c r="L47" s="357" t="str">
        <f>IF(VLOOKUP($A47,記①女,10,FALSE)="","",VLOOKUP($A47,記①女,10,FALSE))</f>
        <v/>
      </c>
      <c r="M47" s="362" t="str">
        <f>IF($B47="","",IF(VLOOKUP($B47,名簿,7,FALSE)="","",VLOOKUP($B47,名簿,7,FALSE)))</f>
        <v/>
      </c>
      <c r="N47" s="366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63"/>
      <c r="D48" s="26" t="str">
        <f>IF($B47="","",VLOOKUP($B47,名簿,2,FALSE))</f>
        <v/>
      </c>
      <c r="E48" s="363"/>
      <c r="F48" s="363"/>
      <c r="G48" s="365"/>
      <c r="H48" s="368"/>
      <c r="I48" s="365"/>
      <c r="J48" s="368"/>
      <c r="K48" s="365"/>
      <c r="L48" s="368"/>
      <c r="M48" s="363"/>
      <c r="N48" s="367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IF(SUM(記①入力２!$F$4,記①入力２!$Q$4)=0,"",SUM(記①入力２!$F$4,記①入力２!$Q$4))</f>
        <v/>
      </c>
      <c r="I50" s="323" t="str">
        <f>IF(H50="","",H50*名簿!$L$7)</f>
        <v/>
      </c>
      <c r="J50" s="325" t="s">
        <v>14</v>
      </c>
      <c r="K50" s="321" t="str">
        <f>IF(SUM(記①入力２!$G$4,記①入力２!$R$4)=0,"",SUM(記①入力２!$G$4,記①入力２!$R$4))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記①入力２!$A$1</f>
        <v>第１回　厚木市陸上競技記録会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IF(VLOOKUP($A62,記①女,2,FALSE)="","",VLOOKUP($A62,記①女,2,FALSE))</f>
        <v/>
      </c>
      <c r="C62" s="358"/>
      <c r="D62" s="23" t="str">
        <f>IF($B62="","",IF(VLOOKUP($B62,名簿,3,FALSE)="","",VLOOKUP($B62,名簿,3,FALSE)))</f>
        <v/>
      </c>
      <c r="E62" s="358" t="str">
        <f>IF($B62="","",IF(VLOOKUP($B62,名簿,4,FALSE)="","",VLOOKUP($B62,名簿,4,FALSE)))</f>
        <v/>
      </c>
      <c r="F62" s="358" t="str">
        <f>IF($B62="","",IF(VLOOKUP($B62,名簿,5,FALSE)="","",VLOOKUP($B62,名簿,5,FALSE)))</f>
        <v/>
      </c>
      <c r="G62" s="354" t="str">
        <f>IF(VLOOKUP($A62,記①女,5,FALSE)="","",VLOOKUP($A62,記①女,5,FALSE))</f>
        <v/>
      </c>
      <c r="H62" s="356" t="str">
        <f>IF(VLOOKUP($A62,記①女,6,FALSE)="","",VLOOKUP($A62,記①女,6,FALSE))</f>
        <v/>
      </c>
      <c r="I62" s="354" t="str">
        <f>IF(VLOOKUP($A62,記①女,7,FALSE)="","",VLOOKUP($A62,記①女,7,FALSE))</f>
        <v/>
      </c>
      <c r="J62" s="356" t="str">
        <f>IF(VLOOKUP($A62,記①女,8,FALSE)="","",VLOOKUP($A62,記①女,8,FALSE))</f>
        <v/>
      </c>
      <c r="K62" s="354" t="str">
        <f>IF(VLOOKUP($A62,記①女,9,FALSE)="","",VLOOKUP($A62,記①女,9,FALSE))</f>
        <v/>
      </c>
      <c r="L62" s="356" t="str">
        <f>IF(VLOOKUP($A62,記①女,10,FALSE)="","",VLOOKUP($A62,記①女,10,FALSE))</f>
        <v/>
      </c>
      <c r="M62" s="358" t="str">
        <f>IF($B62="","",IF(VLOOKUP($B62,名簿,7,FALSE)="","",VLOOKUP($B62,名簿,7,FALSE)))</f>
        <v/>
      </c>
      <c r="N62" s="360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59"/>
      <c r="D63" s="24" t="str">
        <f>IF($B62="","",VLOOKUP($B62,名簿,2,FALSE))</f>
        <v/>
      </c>
      <c r="E63" s="359"/>
      <c r="F63" s="359"/>
      <c r="G63" s="355"/>
      <c r="H63" s="357"/>
      <c r="I63" s="355"/>
      <c r="J63" s="357"/>
      <c r="K63" s="355"/>
      <c r="L63" s="357"/>
      <c r="M63" s="359"/>
      <c r="N63" s="361"/>
    </row>
    <row r="64" spans="1:14" ht="13.5" customHeight="1" x14ac:dyDescent="0.15">
      <c r="A64" s="329">
        <f>A62+1</f>
        <v>22</v>
      </c>
      <c r="B64" s="320" t="str">
        <f>IF(VLOOKUP($A64,記①女,2,FALSE)="","",VLOOKUP($A64,記①女,2,FALSE))</f>
        <v/>
      </c>
      <c r="C64" s="359"/>
      <c r="D64" s="25" t="str">
        <f>IF($B64="","",IF(VLOOKUP($B64,名簿,3,FALSE)="","",VLOOKUP($B64,名簿,3,FALSE)))</f>
        <v/>
      </c>
      <c r="E64" s="359" t="str">
        <f>IF($B64="","",IF(VLOOKUP($B64,名簿,4,FALSE)="","",VLOOKUP($B64,名簿,4,FALSE)))</f>
        <v/>
      </c>
      <c r="F64" s="359" t="str">
        <f>IF($B64="","",IF(VLOOKUP($B64,名簿,5,FALSE)="","",VLOOKUP($B64,名簿,5,FALSE)))</f>
        <v/>
      </c>
      <c r="G64" s="355" t="str">
        <f>IF(VLOOKUP($A64,記①女,5,FALSE)="","",VLOOKUP($A64,記①女,5,FALSE))</f>
        <v/>
      </c>
      <c r="H64" s="357" t="str">
        <f>IF(VLOOKUP($A64,記①女,6,FALSE)="","",VLOOKUP($A64,記①女,6,FALSE))</f>
        <v/>
      </c>
      <c r="I64" s="355" t="str">
        <f>IF(VLOOKUP($A64,記①女,7,FALSE)="","",VLOOKUP($A64,記①女,7,FALSE))</f>
        <v/>
      </c>
      <c r="J64" s="357" t="str">
        <f>IF(VLOOKUP($A64,記①女,8,FALSE)="","",VLOOKUP($A64,記①女,8,FALSE))</f>
        <v/>
      </c>
      <c r="K64" s="355" t="str">
        <f>IF(VLOOKUP($A64,記①女,9,FALSE)="","",VLOOKUP($A64,記①女,9,FALSE))</f>
        <v/>
      </c>
      <c r="L64" s="357" t="str">
        <f>IF(VLOOKUP($A64,記①女,10,FALSE)="","",VLOOKUP($A64,記①女,10,FALSE))</f>
        <v/>
      </c>
      <c r="M64" s="359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59"/>
      <c r="D65" s="24" t="str">
        <f>IF($B64="","",VLOOKUP($B64,名簿,2,FALSE))</f>
        <v/>
      </c>
      <c r="E65" s="359"/>
      <c r="F65" s="359"/>
      <c r="G65" s="355"/>
      <c r="H65" s="357"/>
      <c r="I65" s="355"/>
      <c r="J65" s="357"/>
      <c r="K65" s="355"/>
      <c r="L65" s="357"/>
      <c r="M65" s="359"/>
      <c r="N65" s="361"/>
    </row>
    <row r="66" spans="1:14" ht="13.5" customHeight="1" x14ac:dyDescent="0.15">
      <c r="A66" s="329">
        <f t="shared" ref="A66" si="18">A64+1</f>
        <v>23</v>
      </c>
      <c r="B66" s="320" t="str">
        <f>IF(VLOOKUP($A66,記①女,2,FALSE)="","",VLOOKUP($A66,記①女,2,FALSE))</f>
        <v/>
      </c>
      <c r="C66" s="359"/>
      <c r="D66" s="25" t="str">
        <f>IF($B66="","",IF(VLOOKUP($B66,名簿,3,FALSE)="","",VLOOKUP($B66,名簿,3,FALSE)))</f>
        <v/>
      </c>
      <c r="E66" s="359" t="str">
        <f>IF($B66="","",IF(VLOOKUP($B66,名簿,4,FALSE)="","",VLOOKUP($B66,名簿,4,FALSE)))</f>
        <v/>
      </c>
      <c r="F66" s="359" t="str">
        <f>IF($B66="","",IF(VLOOKUP($B66,名簿,5,FALSE)="","",VLOOKUP($B66,名簿,5,FALSE)))</f>
        <v/>
      </c>
      <c r="G66" s="355" t="str">
        <f>IF(VLOOKUP($A66,記①女,5,FALSE)="","",VLOOKUP($A66,記①女,5,FALSE))</f>
        <v/>
      </c>
      <c r="H66" s="357" t="str">
        <f>IF(VLOOKUP($A66,記①女,6,FALSE)="","",VLOOKUP($A66,記①女,6,FALSE))</f>
        <v/>
      </c>
      <c r="I66" s="355" t="str">
        <f>IF(VLOOKUP($A66,記①女,7,FALSE)="","",VLOOKUP($A66,記①女,7,FALSE))</f>
        <v/>
      </c>
      <c r="J66" s="357" t="str">
        <f>IF(VLOOKUP($A66,記①女,8,FALSE)="","",VLOOKUP($A66,記①女,8,FALSE))</f>
        <v/>
      </c>
      <c r="K66" s="355" t="str">
        <f>IF(VLOOKUP($A66,記①女,9,FALSE)="","",VLOOKUP($A66,記①女,9,FALSE))</f>
        <v/>
      </c>
      <c r="L66" s="357" t="str">
        <f>IF(VLOOKUP($A66,記①女,10,FALSE)="","",VLOOKUP($A66,記①女,10,FALSE))</f>
        <v/>
      </c>
      <c r="M66" s="359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59"/>
      <c r="D67" s="24" t="str">
        <f>IF($B66="","",VLOOKUP($B66,名簿,2,FALSE))</f>
        <v/>
      </c>
      <c r="E67" s="359"/>
      <c r="F67" s="359"/>
      <c r="G67" s="355"/>
      <c r="H67" s="357"/>
      <c r="I67" s="355"/>
      <c r="J67" s="357"/>
      <c r="K67" s="355"/>
      <c r="L67" s="357"/>
      <c r="M67" s="359"/>
      <c r="N67" s="361"/>
    </row>
    <row r="68" spans="1:14" ht="13.5" customHeight="1" x14ac:dyDescent="0.15">
      <c r="A68" s="329">
        <f t="shared" ref="A68" si="19">A66+1</f>
        <v>24</v>
      </c>
      <c r="B68" s="320" t="str">
        <f>IF(VLOOKUP($A68,記①女,2,FALSE)="","",VLOOKUP($A68,記①女,2,FALSE))</f>
        <v/>
      </c>
      <c r="C68" s="359"/>
      <c r="D68" s="25" t="str">
        <f>IF($B68="","",IF(VLOOKUP($B68,名簿,3,FALSE)="","",VLOOKUP($B68,名簿,3,FALSE)))</f>
        <v/>
      </c>
      <c r="E68" s="359" t="str">
        <f>IF($B68="","",IF(VLOOKUP($B68,名簿,4,FALSE)="","",VLOOKUP($B68,名簿,4,FALSE)))</f>
        <v/>
      </c>
      <c r="F68" s="359" t="str">
        <f>IF($B68="","",IF(VLOOKUP($B68,名簿,5,FALSE)="","",VLOOKUP($B68,名簿,5,FALSE)))</f>
        <v/>
      </c>
      <c r="G68" s="355" t="str">
        <f>IF(VLOOKUP($A68,記①女,5,FALSE)="","",VLOOKUP($A68,記①女,5,FALSE))</f>
        <v/>
      </c>
      <c r="H68" s="357" t="str">
        <f>IF(VLOOKUP($A68,記①女,6,FALSE)="","",VLOOKUP($A68,記①女,6,FALSE))</f>
        <v/>
      </c>
      <c r="I68" s="355" t="str">
        <f>IF(VLOOKUP($A68,記①女,7,FALSE)="","",VLOOKUP($A68,記①女,7,FALSE))</f>
        <v/>
      </c>
      <c r="J68" s="357" t="str">
        <f>IF(VLOOKUP($A68,記①女,8,FALSE)="","",VLOOKUP($A68,記①女,8,FALSE))</f>
        <v/>
      </c>
      <c r="K68" s="355" t="str">
        <f>IF(VLOOKUP($A68,記①女,9,FALSE)="","",VLOOKUP($A68,記①女,9,FALSE))</f>
        <v/>
      </c>
      <c r="L68" s="357" t="str">
        <f>IF(VLOOKUP($A68,記①女,10,FALSE)="","",VLOOKUP($A68,記①女,10,FALSE))</f>
        <v/>
      </c>
      <c r="M68" s="359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59"/>
      <c r="D69" s="24" t="str">
        <f>IF($B68="","",VLOOKUP($B68,名簿,2,FALSE))</f>
        <v/>
      </c>
      <c r="E69" s="359"/>
      <c r="F69" s="359"/>
      <c r="G69" s="355"/>
      <c r="H69" s="357"/>
      <c r="I69" s="355"/>
      <c r="J69" s="357"/>
      <c r="K69" s="355"/>
      <c r="L69" s="357"/>
      <c r="M69" s="359"/>
      <c r="N69" s="361"/>
    </row>
    <row r="70" spans="1:14" ht="13.5" customHeight="1" x14ac:dyDescent="0.15">
      <c r="A70" s="329">
        <f t="shared" ref="A70" si="20">A68+1</f>
        <v>25</v>
      </c>
      <c r="B70" s="320" t="str">
        <f>IF(VLOOKUP($A70,記①女,2,FALSE)="","",VLOOKUP($A70,記①女,2,FALSE))</f>
        <v/>
      </c>
      <c r="C70" s="359"/>
      <c r="D70" s="25" t="str">
        <f>IF($B70="","",IF(VLOOKUP($B70,名簿,3,FALSE)="","",VLOOKUP($B70,名簿,3,FALSE)))</f>
        <v/>
      </c>
      <c r="E70" s="359" t="str">
        <f>IF($B70="","",IF(VLOOKUP($B70,名簿,4,FALSE)="","",VLOOKUP($B70,名簿,4,FALSE)))</f>
        <v/>
      </c>
      <c r="F70" s="359" t="str">
        <f>IF($B70="","",IF(VLOOKUP($B70,名簿,5,FALSE)="","",VLOOKUP($B70,名簿,5,FALSE)))</f>
        <v/>
      </c>
      <c r="G70" s="355" t="str">
        <f>IF(VLOOKUP($A70,記①女,5,FALSE)="","",VLOOKUP($A70,記①女,5,FALSE))</f>
        <v/>
      </c>
      <c r="H70" s="357" t="str">
        <f>IF(VLOOKUP($A70,記①女,6,FALSE)="","",VLOOKUP($A70,記①女,6,FALSE))</f>
        <v/>
      </c>
      <c r="I70" s="355" t="str">
        <f>IF(VLOOKUP($A70,記①女,7,FALSE)="","",VLOOKUP($A70,記①女,7,FALSE))</f>
        <v/>
      </c>
      <c r="J70" s="357" t="str">
        <f>IF(VLOOKUP($A70,記①女,8,FALSE)="","",VLOOKUP($A70,記①女,8,FALSE))</f>
        <v/>
      </c>
      <c r="K70" s="355" t="str">
        <f>IF(VLOOKUP($A70,記①女,9,FALSE)="","",VLOOKUP($A70,記①女,9,FALSE))</f>
        <v/>
      </c>
      <c r="L70" s="357" t="str">
        <f>IF(VLOOKUP($A70,記①女,10,FALSE)="","",VLOOKUP($A70,記①女,10,FALSE))</f>
        <v/>
      </c>
      <c r="M70" s="359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59"/>
      <c r="D71" s="24" t="str">
        <f>IF($B70="","",VLOOKUP($B70,名簿,2,FALSE))</f>
        <v/>
      </c>
      <c r="E71" s="359"/>
      <c r="F71" s="359"/>
      <c r="G71" s="355"/>
      <c r="H71" s="357"/>
      <c r="I71" s="355"/>
      <c r="J71" s="357"/>
      <c r="K71" s="355"/>
      <c r="L71" s="357"/>
      <c r="M71" s="359"/>
      <c r="N71" s="361"/>
    </row>
    <row r="72" spans="1:14" ht="13.5" customHeight="1" x14ac:dyDescent="0.15">
      <c r="A72" s="329">
        <f t="shared" ref="A72" si="21">A70+1</f>
        <v>26</v>
      </c>
      <c r="B72" s="320" t="str">
        <f>IF(VLOOKUP($A72,記①女,2,FALSE)="","",VLOOKUP($A72,記①女,2,FALSE))</f>
        <v/>
      </c>
      <c r="C72" s="359"/>
      <c r="D72" s="25" t="str">
        <f>IF($B72="","",IF(VLOOKUP($B72,名簿,3,FALSE)="","",VLOOKUP($B72,名簿,3,FALSE)))</f>
        <v/>
      </c>
      <c r="E72" s="359" t="str">
        <f>IF($B72="","",IF(VLOOKUP($B72,名簿,4,FALSE)="","",VLOOKUP($B72,名簿,4,FALSE)))</f>
        <v/>
      </c>
      <c r="F72" s="359" t="str">
        <f>IF($B72="","",IF(VLOOKUP($B72,名簿,5,FALSE)="","",VLOOKUP($B72,名簿,5,FALSE)))</f>
        <v/>
      </c>
      <c r="G72" s="355" t="str">
        <f>IF(VLOOKUP($A72,記①女,5,FALSE)="","",VLOOKUP($A72,記①女,5,FALSE))</f>
        <v/>
      </c>
      <c r="H72" s="357" t="str">
        <f>IF(VLOOKUP($A72,記①女,6,FALSE)="","",VLOOKUP($A72,記①女,6,FALSE))</f>
        <v/>
      </c>
      <c r="I72" s="355" t="str">
        <f>IF(VLOOKUP($A72,記①女,7,FALSE)="","",VLOOKUP($A72,記①女,7,FALSE))</f>
        <v/>
      </c>
      <c r="J72" s="357" t="str">
        <f>IF(VLOOKUP($A72,記①女,8,FALSE)="","",VLOOKUP($A72,記①女,8,FALSE))</f>
        <v/>
      </c>
      <c r="K72" s="355" t="str">
        <f>IF(VLOOKUP($A72,記①女,9,FALSE)="","",VLOOKUP($A72,記①女,9,FALSE))</f>
        <v/>
      </c>
      <c r="L72" s="357" t="str">
        <f>IF(VLOOKUP($A72,記①女,10,FALSE)="","",VLOOKUP($A72,記①女,10,FALSE))</f>
        <v/>
      </c>
      <c r="M72" s="359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59"/>
      <c r="D73" s="24" t="str">
        <f>IF($B72="","",VLOOKUP($B72,名簿,2,FALSE))</f>
        <v/>
      </c>
      <c r="E73" s="359"/>
      <c r="F73" s="359"/>
      <c r="G73" s="355"/>
      <c r="H73" s="357"/>
      <c r="I73" s="355"/>
      <c r="J73" s="357"/>
      <c r="K73" s="355"/>
      <c r="L73" s="357"/>
      <c r="M73" s="359"/>
      <c r="N73" s="361"/>
    </row>
    <row r="74" spans="1:14" ht="13.5" customHeight="1" x14ac:dyDescent="0.15">
      <c r="A74" s="329">
        <f t="shared" ref="A74" si="22">A72+1</f>
        <v>27</v>
      </c>
      <c r="B74" s="320" t="str">
        <f>IF(VLOOKUP($A74,記①女,2,FALSE)="","",VLOOKUP($A74,記①女,2,FALSE))</f>
        <v/>
      </c>
      <c r="C74" s="359"/>
      <c r="D74" s="25" t="str">
        <f>IF($B74="","",IF(VLOOKUP($B74,名簿,3,FALSE)="","",VLOOKUP($B74,名簿,3,FALSE)))</f>
        <v/>
      </c>
      <c r="E74" s="359" t="str">
        <f>IF($B74="","",IF(VLOOKUP($B74,名簿,4,FALSE)="","",VLOOKUP($B74,名簿,4,FALSE)))</f>
        <v/>
      </c>
      <c r="F74" s="359" t="str">
        <f>IF($B74="","",IF(VLOOKUP($B74,名簿,5,FALSE)="","",VLOOKUP($B74,名簿,5,FALSE)))</f>
        <v/>
      </c>
      <c r="G74" s="355" t="str">
        <f>IF(VLOOKUP($A74,記①女,5,FALSE)="","",VLOOKUP($A74,記①女,5,FALSE))</f>
        <v/>
      </c>
      <c r="H74" s="357" t="str">
        <f>IF(VLOOKUP($A74,記①女,6,FALSE)="","",VLOOKUP($A74,記①女,6,FALSE))</f>
        <v/>
      </c>
      <c r="I74" s="355" t="str">
        <f>IF(VLOOKUP($A74,記①女,7,FALSE)="","",VLOOKUP($A74,記①女,7,FALSE))</f>
        <v/>
      </c>
      <c r="J74" s="357" t="str">
        <f>IF(VLOOKUP($A74,記①女,8,FALSE)="","",VLOOKUP($A74,記①女,8,FALSE))</f>
        <v/>
      </c>
      <c r="K74" s="355" t="str">
        <f>IF(VLOOKUP($A74,記①女,9,FALSE)="","",VLOOKUP($A74,記①女,9,FALSE))</f>
        <v/>
      </c>
      <c r="L74" s="357" t="str">
        <f>IF(VLOOKUP($A74,記①女,10,FALSE)="","",VLOOKUP($A74,記①女,10,FALSE))</f>
        <v/>
      </c>
      <c r="M74" s="359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59"/>
      <c r="D75" s="24" t="str">
        <f>IF($B74="","",VLOOKUP($B74,名簿,2,FALSE))</f>
        <v/>
      </c>
      <c r="E75" s="359"/>
      <c r="F75" s="359"/>
      <c r="G75" s="355"/>
      <c r="H75" s="357"/>
      <c r="I75" s="355"/>
      <c r="J75" s="357"/>
      <c r="K75" s="355"/>
      <c r="L75" s="357"/>
      <c r="M75" s="359"/>
      <c r="N75" s="361"/>
    </row>
    <row r="76" spans="1:14" ht="13.5" customHeight="1" x14ac:dyDescent="0.15">
      <c r="A76" s="329">
        <f t="shared" ref="A76" si="23">A74+1</f>
        <v>28</v>
      </c>
      <c r="B76" s="320" t="str">
        <f>IF(VLOOKUP($A76,記①女,2,FALSE)="","",VLOOKUP($A76,記①女,2,FALSE))</f>
        <v/>
      </c>
      <c r="C76" s="359"/>
      <c r="D76" s="25" t="str">
        <f>IF($B76="","",IF(VLOOKUP($B76,名簿,3,FALSE)="","",VLOOKUP($B76,名簿,3,FALSE)))</f>
        <v/>
      </c>
      <c r="E76" s="359" t="str">
        <f>IF($B76="","",IF(VLOOKUP($B76,名簿,4,FALSE)="","",VLOOKUP($B76,名簿,4,FALSE)))</f>
        <v/>
      </c>
      <c r="F76" s="359" t="str">
        <f>IF($B76="","",IF(VLOOKUP($B76,名簿,5,FALSE)="","",VLOOKUP($B76,名簿,5,FALSE)))</f>
        <v/>
      </c>
      <c r="G76" s="355" t="str">
        <f>IF(VLOOKUP($A76,記①女,5,FALSE)="","",VLOOKUP($A76,記①女,5,FALSE))</f>
        <v/>
      </c>
      <c r="H76" s="357" t="str">
        <f>IF(VLOOKUP($A76,記①女,6,FALSE)="","",VLOOKUP($A76,記①女,6,FALSE))</f>
        <v/>
      </c>
      <c r="I76" s="355" t="str">
        <f>IF(VLOOKUP($A76,記①女,7,FALSE)="","",VLOOKUP($A76,記①女,7,FALSE))</f>
        <v/>
      </c>
      <c r="J76" s="357" t="str">
        <f>IF(VLOOKUP($A76,記①女,8,FALSE)="","",VLOOKUP($A76,記①女,8,FALSE))</f>
        <v/>
      </c>
      <c r="K76" s="355" t="str">
        <f>IF(VLOOKUP($A76,記①女,9,FALSE)="","",VLOOKUP($A76,記①女,9,FALSE))</f>
        <v/>
      </c>
      <c r="L76" s="357" t="str">
        <f>IF(VLOOKUP($A76,記①女,10,FALSE)="","",VLOOKUP($A76,記①女,10,FALSE))</f>
        <v/>
      </c>
      <c r="M76" s="359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59"/>
      <c r="D77" s="24" t="str">
        <f>IF($B76="","",VLOOKUP($B76,名簿,2,FALSE))</f>
        <v/>
      </c>
      <c r="E77" s="359"/>
      <c r="F77" s="359"/>
      <c r="G77" s="355"/>
      <c r="H77" s="357"/>
      <c r="I77" s="355"/>
      <c r="J77" s="357"/>
      <c r="K77" s="355"/>
      <c r="L77" s="357"/>
      <c r="M77" s="359"/>
      <c r="N77" s="361"/>
    </row>
    <row r="78" spans="1:14" ht="13.5" customHeight="1" x14ac:dyDescent="0.15">
      <c r="A78" s="329">
        <f t="shared" ref="A78" si="24">A76+1</f>
        <v>29</v>
      </c>
      <c r="B78" s="320" t="str">
        <f>IF(VLOOKUP($A78,記①女,2,FALSE)="","",VLOOKUP($A78,記①女,2,FALSE))</f>
        <v/>
      </c>
      <c r="C78" s="359"/>
      <c r="D78" s="25" t="str">
        <f>IF($B78="","",IF(VLOOKUP($B78,名簿,3,FALSE)="","",VLOOKUP($B78,名簿,3,FALSE)))</f>
        <v/>
      </c>
      <c r="E78" s="359" t="str">
        <f>IF($B78="","",IF(VLOOKUP($B78,名簿,4,FALSE)="","",VLOOKUP($B78,名簿,4,FALSE)))</f>
        <v/>
      </c>
      <c r="F78" s="359" t="str">
        <f>IF($B78="","",IF(VLOOKUP($B78,名簿,5,FALSE)="","",VLOOKUP($B78,名簿,5,FALSE)))</f>
        <v/>
      </c>
      <c r="G78" s="355" t="str">
        <f>IF(VLOOKUP($A78,記①女,5,FALSE)="","",VLOOKUP($A78,記①女,5,FALSE))</f>
        <v/>
      </c>
      <c r="H78" s="357" t="str">
        <f>IF(VLOOKUP($A78,記①女,6,FALSE)="","",VLOOKUP($A78,記①女,6,FALSE))</f>
        <v/>
      </c>
      <c r="I78" s="355" t="str">
        <f>IF(VLOOKUP($A78,記①女,7,FALSE)="","",VLOOKUP($A78,記①女,7,FALSE))</f>
        <v/>
      </c>
      <c r="J78" s="357" t="str">
        <f>IF(VLOOKUP($A78,記①女,8,FALSE)="","",VLOOKUP($A78,記①女,8,FALSE))</f>
        <v/>
      </c>
      <c r="K78" s="355" t="str">
        <f>IF(VLOOKUP($A78,記①女,9,FALSE)="","",VLOOKUP($A78,記①女,9,FALSE))</f>
        <v/>
      </c>
      <c r="L78" s="357" t="str">
        <f>IF(VLOOKUP($A78,記①女,10,FALSE)="","",VLOOKUP($A78,記①女,10,FALSE))</f>
        <v/>
      </c>
      <c r="M78" s="359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59"/>
      <c r="D79" s="24" t="str">
        <f>IF($B78="","",VLOOKUP($B78,名簿,2,FALSE))</f>
        <v/>
      </c>
      <c r="E79" s="359"/>
      <c r="F79" s="359"/>
      <c r="G79" s="355"/>
      <c r="H79" s="357"/>
      <c r="I79" s="355"/>
      <c r="J79" s="357"/>
      <c r="K79" s="355"/>
      <c r="L79" s="357"/>
      <c r="M79" s="359"/>
      <c r="N79" s="361"/>
    </row>
    <row r="80" spans="1:14" ht="13.5" customHeight="1" x14ac:dyDescent="0.15">
      <c r="A80" s="329">
        <f t="shared" ref="A80" si="25">A78+1</f>
        <v>30</v>
      </c>
      <c r="B80" s="320" t="str">
        <f>IF(VLOOKUP($A80,記①女,2,FALSE)="","",VLOOKUP($A80,記①女,2,FALSE))</f>
        <v/>
      </c>
      <c r="C80" s="359"/>
      <c r="D80" s="25" t="str">
        <f>IF($B80="","",IF(VLOOKUP($B80,名簿,3,FALSE)="","",VLOOKUP($B80,名簿,3,FALSE)))</f>
        <v/>
      </c>
      <c r="E80" s="359" t="str">
        <f>IF($B80="","",IF(VLOOKUP($B80,名簿,4,FALSE)="","",VLOOKUP($B80,名簿,4,FALSE)))</f>
        <v/>
      </c>
      <c r="F80" s="359" t="str">
        <f>IF($B80="","",IF(VLOOKUP($B80,名簿,5,FALSE)="","",VLOOKUP($B80,名簿,5,FALSE)))</f>
        <v/>
      </c>
      <c r="G80" s="355" t="str">
        <f>IF(VLOOKUP($A80,記①女,5,FALSE)="","",VLOOKUP($A80,記①女,5,FALSE))</f>
        <v/>
      </c>
      <c r="H80" s="357" t="str">
        <f>IF(VLOOKUP($A80,記①女,6,FALSE)="","",VLOOKUP($A80,記①女,6,FALSE))</f>
        <v/>
      </c>
      <c r="I80" s="355" t="str">
        <f>IF(VLOOKUP($A80,記①女,7,FALSE)="","",VLOOKUP($A80,記①女,7,FALSE))</f>
        <v/>
      </c>
      <c r="J80" s="357" t="str">
        <f>IF(VLOOKUP($A80,記①女,8,FALSE)="","",VLOOKUP($A80,記①女,8,FALSE))</f>
        <v/>
      </c>
      <c r="K80" s="355" t="str">
        <f>IF(VLOOKUP($A80,記①女,9,FALSE)="","",VLOOKUP($A80,記①女,9,FALSE))</f>
        <v/>
      </c>
      <c r="L80" s="357" t="str">
        <f>IF(VLOOKUP($A80,記①女,10,FALSE)="","",VLOOKUP($A80,記①女,10,FALSE))</f>
        <v/>
      </c>
      <c r="M80" s="359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59"/>
      <c r="D81" s="24" t="str">
        <f>IF($B80="","",VLOOKUP($B80,名簿,2,FALSE))</f>
        <v/>
      </c>
      <c r="E81" s="359"/>
      <c r="F81" s="359"/>
      <c r="G81" s="355"/>
      <c r="H81" s="357"/>
      <c r="I81" s="355"/>
      <c r="J81" s="357"/>
      <c r="K81" s="355"/>
      <c r="L81" s="357"/>
      <c r="M81" s="359"/>
      <c r="N81" s="361"/>
    </row>
    <row r="82" spans="1:14" ht="13.5" customHeight="1" x14ac:dyDescent="0.15">
      <c r="A82" s="329">
        <f t="shared" ref="A82" si="26">A80+1</f>
        <v>31</v>
      </c>
      <c r="B82" s="320" t="str">
        <f>IF(VLOOKUP($A82,記①女,2,FALSE)="","",VLOOKUP($A82,記①女,2,FALSE))</f>
        <v/>
      </c>
      <c r="C82" s="359"/>
      <c r="D82" s="25" t="str">
        <f>IF($B82="","",IF(VLOOKUP($B82,名簿,3,FALSE)="","",VLOOKUP($B82,名簿,3,FALSE)))</f>
        <v/>
      </c>
      <c r="E82" s="359" t="str">
        <f>IF($B82="","",IF(VLOOKUP($B82,名簿,4,FALSE)="","",VLOOKUP($B82,名簿,4,FALSE)))</f>
        <v/>
      </c>
      <c r="F82" s="359" t="str">
        <f>IF($B82="","",IF(VLOOKUP($B82,名簿,5,FALSE)="","",VLOOKUP($B82,名簿,5,FALSE)))</f>
        <v/>
      </c>
      <c r="G82" s="355" t="str">
        <f>IF(VLOOKUP($A82,記①女,5,FALSE)="","",VLOOKUP($A82,記①女,5,FALSE))</f>
        <v/>
      </c>
      <c r="H82" s="357" t="str">
        <f>IF(VLOOKUP($A82,記①女,6,FALSE)="","",VLOOKUP($A82,記①女,6,FALSE))</f>
        <v/>
      </c>
      <c r="I82" s="355" t="str">
        <f>IF(VLOOKUP($A82,記①女,7,FALSE)="","",VLOOKUP($A82,記①女,7,FALSE))</f>
        <v/>
      </c>
      <c r="J82" s="357" t="str">
        <f>IF(VLOOKUP($A82,記①女,8,FALSE)="","",VLOOKUP($A82,記①女,8,FALSE))</f>
        <v/>
      </c>
      <c r="K82" s="355" t="str">
        <f>IF(VLOOKUP($A82,記①女,9,FALSE)="","",VLOOKUP($A82,記①女,9,FALSE))</f>
        <v/>
      </c>
      <c r="L82" s="357" t="str">
        <f>IF(VLOOKUP($A82,記①女,10,FALSE)="","",VLOOKUP($A82,記①女,10,FALSE))</f>
        <v/>
      </c>
      <c r="M82" s="359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59"/>
      <c r="D83" s="24" t="str">
        <f>IF($B82="","",VLOOKUP($B82,名簿,2,FALSE))</f>
        <v/>
      </c>
      <c r="E83" s="359"/>
      <c r="F83" s="359"/>
      <c r="G83" s="355"/>
      <c r="H83" s="357"/>
      <c r="I83" s="355"/>
      <c r="J83" s="357"/>
      <c r="K83" s="355"/>
      <c r="L83" s="357"/>
      <c r="M83" s="359"/>
      <c r="N83" s="361"/>
    </row>
    <row r="84" spans="1:14" ht="13.5" customHeight="1" x14ac:dyDescent="0.15">
      <c r="A84" s="329">
        <f t="shared" ref="A84" si="27">A82+1</f>
        <v>32</v>
      </c>
      <c r="B84" s="320" t="str">
        <f>IF(VLOOKUP($A84,記①女,2,FALSE)="","",VLOOKUP($A84,記①女,2,FALSE))</f>
        <v/>
      </c>
      <c r="C84" s="359"/>
      <c r="D84" s="25" t="str">
        <f>IF($B84="","",IF(VLOOKUP($B84,名簿,3,FALSE)="","",VLOOKUP($B84,名簿,3,FALSE)))</f>
        <v/>
      </c>
      <c r="E84" s="359" t="str">
        <f>IF($B84="","",IF(VLOOKUP($B84,名簿,4,FALSE)="","",VLOOKUP($B84,名簿,4,FALSE)))</f>
        <v/>
      </c>
      <c r="F84" s="359" t="str">
        <f>IF($B84="","",IF(VLOOKUP($B84,名簿,5,FALSE)="","",VLOOKUP($B84,名簿,5,FALSE)))</f>
        <v/>
      </c>
      <c r="G84" s="355" t="str">
        <f>IF(VLOOKUP($A84,記①女,5,FALSE)="","",VLOOKUP($A84,記①女,5,FALSE))</f>
        <v/>
      </c>
      <c r="H84" s="357" t="str">
        <f>IF(VLOOKUP($A84,記①女,6,FALSE)="","",VLOOKUP($A84,記①女,6,FALSE))</f>
        <v/>
      </c>
      <c r="I84" s="355" t="str">
        <f>IF(VLOOKUP($A84,記①女,7,FALSE)="","",VLOOKUP($A84,記①女,7,FALSE))</f>
        <v/>
      </c>
      <c r="J84" s="357" t="str">
        <f>IF(VLOOKUP($A84,記①女,8,FALSE)="","",VLOOKUP($A84,記①女,8,FALSE))</f>
        <v/>
      </c>
      <c r="K84" s="355" t="str">
        <f>IF(VLOOKUP($A84,記①女,9,FALSE)="","",VLOOKUP($A84,記①女,9,FALSE))</f>
        <v/>
      </c>
      <c r="L84" s="357" t="str">
        <f>IF(VLOOKUP($A84,記①女,10,FALSE)="","",VLOOKUP($A84,記①女,10,FALSE))</f>
        <v/>
      </c>
      <c r="M84" s="359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59"/>
      <c r="D85" s="24" t="str">
        <f>IF($B84="","",VLOOKUP($B84,名簿,2,FALSE))</f>
        <v/>
      </c>
      <c r="E85" s="359"/>
      <c r="F85" s="359"/>
      <c r="G85" s="355"/>
      <c r="H85" s="357"/>
      <c r="I85" s="355"/>
      <c r="J85" s="357"/>
      <c r="K85" s="355"/>
      <c r="L85" s="357"/>
      <c r="M85" s="359"/>
      <c r="N85" s="361"/>
    </row>
    <row r="86" spans="1:14" ht="13.5" customHeight="1" x14ac:dyDescent="0.15">
      <c r="A86" s="329">
        <f t="shared" ref="A86" si="28">A84+1</f>
        <v>33</v>
      </c>
      <c r="B86" s="320" t="str">
        <f>IF(VLOOKUP($A86,記①女,2,FALSE)="","",VLOOKUP($A86,記①女,2,FALSE))</f>
        <v/>
      </c>
      <c r="C86" s="359"/>
      <c r="D86" s="25" t="str">
        <f>IF($B86="","",IF(VLOOKUP($B86,名簿,3,FALSE)="","",VLOOKUP($B86,名簿,3,FALSE)))</f>
        <v/>
      </c>
      <c r="E86" s="359" t="str">
        <f>IF($B86="","",IF(VLOOKUP($B86,名簿,4,FALSE)="","",VLOOKUP($B86,名簿,4,FALSE)))</f>
        <v/>
      </c>
      <c r="F86" s="359" t="str">
        <f>IF($B86="","",IF(VLOOKUP($B86,名簿,5,FALSE)="","",VLOOKUP($B86,名簿,5,FALSE)))</f>
        <v/>
      </c>
      <c r="G86" s="355" t="str">
        <f>IF(VLOOKUP($A86,記①女,5,FALSE)="","",VLOOKUP($A86,記①女,5,FALSE))</f>
        <v/>
      </c>
      <c r="H86" s="357" t="str">
        <f>IF(VLOOKUP($A86,記①女,6,FALSE)="","",VLOOKUP($A86,記①女,6,FALSE))</f>
        <v/>
      </c>
      <c r="I86" s="355" t="str">
        <f>IF(VLOOKUP($A86,記①女,7,FALSE)="","",VLOOKUP($A86,記①女,7,FALSE))</f>
        <v/>
      </c>
      <c r="J86" s="357" t="str">
        <f>IF(VLOOKUP($A86,記①女,8,FALSE)="","",VLOOKUP($A86,記①女,8,FALSE))</f>
        <v/>
      </c>
      <c r="K86" s="355" t="str">
        <f>IF(VLOOKUP($A86,記①女,9,FALSE)="","",VLOOKUP($A86,記①女,9,FALSE))</f>
        <v/>
      </c>
      <c r="L86" s="357" t="str">
        <f>IF(VLOOKUP($A86,記①女,10,FALSE)="","",VLOOKUP($A86,記①女,10,FALSE))</f>
        <v/>
      </c>
      <c r="M86" s="359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59"/>
      <c r="D87" s="24" t="str">
        <f>IF($B86="","",VLOOKUP($B86,名簿,2,FALSE))</f>
        <v/>
      </c>
      <c r="E87" s="359"/>
      <c r="F87" s="359"/>
      <c r="G87" s="355"/>
      <c r="H87" s="357"/>
      <c r="I87" s="355"/>
      <c r="J87" s="357"/>
      <c r="K87" s="355"/>
      <c r="L87" s="357"/>
      <c r="M87" s="359"/>
      <c r="N87" s="361"/>
    </row>
    <row r="88" spans="1:14" ht="13.5" customHeight="1" x14ac:dyDescent="0.15">
      <c r="A88" s="329">
        <f t="shared" ref="A88" si="29">A86+1</f>
        <v>34</v>
      </c>
      <c r="B88" s="320" t="str">
        <f>IF(VLOOKUP($A88,記①女,2,FALSE)="","",VLOOKUP($A88,記①女,2,FALSE))</f>
        <v/>
      </c>
      <c r="C88" s="359"/>
      <c r="D88" s="25" t="str">
        <f>IF($B88="","",IF(VLOOKUP($B88,名簿,3,FALSE)="","",VLOOKUP($B88,名簿,3,FALSE)))</f>
        <v/>
      </c>
      <c r="E88" s="359" t="str">
        <f>IF($B88="","",IF(VLOOKUP($B88,名簿,4,FALSE)="","",VLOOKUP($B88,名簿,4,FALSE)))</f>
        <v/>
      </c>
      <c r="F88" s="359" t="str">
        <f>IF($B88="","",IF(VLOOKUP($B88,名簿,5,FALSE)="","",VLOOKUP($B88,名簿,5,FALSE)))</f>
        <v/>
      </c>
      <c r="G88" s="355" t="str">
        <f>IF(VLOOKUP($A88,記①女,5,FALSE)="","",VLOOKUP($A88,記①女,5,FALSE))</f>
        <v/>
      </c>
      <c r="H88" s="357" t="str">
        <f>IF(VLOOKUP($A88,記①女,6,FALSE)="","",VLOOKUP($A88,記①女,6,FALSE))</f>
        <v/>
      </c>
      <c r="I88" s="355" t="str">
        <f>IF(VLOOKUP($A88,記①女,7,FALSE)="","",VLOOKUP($A88,記①女,7,FALSE))</f>
        <v/>
      </c>
      <c r="J88" s="357" t="str">
        <f>IF(VLOOKUP($A88,記①女,8,FALSE)="","",VLOOKUP($A88,記①女,8,FALSE))</f>
        <v/>
      </c>
      <c r="K88" s="355" t="str">
        <f>IF(VLOOKUP($A88,記①女,9,FALSE)="","",VLOOKUP($A88,記①女,9,FALSE))</f>
        <v/>
      </c>
      <c r="L88" s="357" t="str">
        <f>IF(VLOOKUP($A88,記①女,10,FALSE)="","",VLOOKUP($A88,記①女,10,FALSE))</f>
        <v/>
      </c>
      <c r="M88" s="359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59"/>
      <c r="D89" s="24" t="str">
        <f>IF($B88="","",VLOOKUP($B88,名簿,2,FALSE))</f>
        <v/>
      </c>
      <c r="E89" s="359"/>
      <c r="F89" s="359"/>
      <c r="G89" s="355"/>
      <c r="H89" s="357"/>
      <c r="I89" s="355"/>
      <c r="J89" s="357"/>
      <c r="K89" s="355"/>
      <c r="L89" s="357"/>
      <c r="M89" s="359"/>
      <c r="N89" s="361"/>
    </row>
    <row r="90" spans="1:14" ht="13.5" customHeight="1" x14ac:dyDescent="0.15">
      <c r="A90" s="329">
        <f t="shared" ref="A90" si="30">A88+1</f>
        <v>35</v>
      </c>
      <c r="B90" s="320" t="str">
        <f>IF(VLOOKUP($A90,記①女,2,FALSE)="","",VLOOKUP($A90,記①女,2,FALSE))</f>
        <v/>
      </c>
      <c r="C90" s="359"/>
      <c r="D90" s="25" t="str">
        <f>IF($B90="","",IF(VLOOKUP($B90,名簿,3,FALSE)="","",VLOOKUP($B90,名簿,3,FALSE)))</f>
        <v/>
      </c>
      <c r="E90" s="359" t="str">
        <f>IF($B90="","",IF(VLOOKUP($B90,名簿,4,FALSE)="","",VLOOKUP($B90,名簿,4,FALSE)))</f>
        <v/>
      </c>
      <c r="F90" s="359" t="str">
        <f>IF($B90="","",IF(VLOOKUP($B90,名簿,5,FALSE)="","",VLOOKUP($B90,名簿,5,FALSE)))</f>
        <v/>
      </c>
      <c r="G90" s="355" t="str">
        <f>IF(VLOOKUP($A90,記①女,5,FALSE)="","",VLOOKUP($A90,記①女,5,FALSE))</f>
        <v/>
      </c>
      <c r="H90" s="357" t="str">
        <f>IF(VLOOKUP($A90,記①女,6,FALSE)="","",VLOOKUP($A90,記①女,6,FALSE))</f>
        <v/>
      </c>
      <c r="I90" s="355" t="str">
        <f>IF(VLOOKUP($A90,記①女,7,FALSE)="","",VLOOKUP($A90,記①女,7,FALSE))</f>
        <v/>
      </c>
      <c r="J90" s="357" t="str">
        <f>IF(VLOOKUP($A90,記①女,8,FALSE)="","",VLOOKUP($A90,記①女,8,FALSE))</f>
        <v/>
      </c>
      <c r="K90" s="355" t="str">
        <f>IF(VLOOKUP($A90,記①女,9,FALSE)="","",VLOOKUP($A90,記①女,9,FALSE))</f>
        <v/>
      </c>
      <c r="L90" s="357" t="str">
        <f>IF(VLOOKUP($A90,記①女,10,FALSE)="","",VLOOKUP($A90,記①女,10,FALSE))</f>
        <v/>
      </c>
      <c r="M90" s="359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59"/>
      <c r="D91" s="24" t="str">
        <f>IF($B90="","",VLOOKUP($B90,名簿,2,FALSE))</f>
        <v/>
      </c>
      <c r="E91" s="359"/>
      <c r="F91" s="359"/>
      <c r="G91" s="355"/>
      <c r="H91" s="357"/>
      <c r="I91" s="355"/>
      <c r="J91" s="357"/>
      <c r="K91" s="355"/>
      <c r="L91" s="357"/>
      <c r="M91" s="359"/>
      <c r="N91" s="361"/>
    </row>
    <row r="92" spans="1:14" ht="13.5" customHeight="1" x14ac:dyDescent="0.15">
      <c r="A92" s="329">
        <f t="shared" ref="A92" si="31">A90+1</f>
        <v>36</v>
      </c>
      <c r="B92" s="320" t="str">
        <f>IF(VLOOKUP($A92,記①女,2,FALSE)="","",VLOOKUP($A92,記①女,2,FALSE))</f>
        <v/>
      </c>
      <c r="C92" s="359"/>
      <c r="D92" s="25" t="str">
        <f>IF($B92="","",IF(VLOOKUP($B92,名簿,3,FALSE)="","",VLOOKUP($B92,名簿,3,FALSE)))</f>
        <v/>
      </c>
      <c r="E92" s="359" t="str">
        <f>IF($B92="","",IF(VLOOKUP($B92,名簿,4,FALSE)="","",VLOOKUP($B92,名簿,4,FALSE)))</f>
        <v/>
      </c>
      <c r="F92" s="359" t="str">
        <f>IF($B92="","",IF(VLOOKUP($B92,名簿,5,FALSE)="","",VLOOKUP($B92,名簿,5,FALSE)))</f>
        <v/>
      </c>
      <c r="G92" s="355" t="str">
        <f>IF(VLOOKUP($A92,記①女,5,FALSE)="","",VLOOKUP($A92,記①女,5,FALSE))</f>
        <v/>
      </c>
      <c r="H92" s="357" t="str">
        <f>IF(VLOOKUP($A92,記①女,6,FALSE)="","",VLOOKUP($A92,記①女,6,FALSE))</f>
        <v/>
      </c>
      <c r="I92" s="355" t="str">
        <f>IF(VLOOKUP($A92,記①女,7,FALSE)="","",VLOOKUP($A92,記①女,7,FALSE))</f>
        <v/>
      </c>
      <c r="J92" s="357" t="str">
        <f>IF(VLOOKUP($A92,記①女,8,FALSE)="","",VLOOKUP($A92,記①女,8,FALSE))</f>
        <v/>
      </c>
      <c r="K92" s="355" t="str">
        <f>IF(VLOOKUP($A92,記①女,9,FALSE)="","",VLOOKUP($A92,記①女,9,FALSE))</f>
        <v/>
      </c>
      <c r="L92" s="357" t="str">
        <f>IF(VLOOKUP($A92,記①女,10,FALSE)="","",VLOOKUP($A92,記①女,10,FALSE))</f>
        <v/>
      </c>
      <c r="M92" s="359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59"/>
      <c r="D93" s="24" t="str">
        <f>IF($B92="","",VLOOKUP($B92,名簿,2,FALSE))</f>
        <v/>
      </c>
      <c r="E93" s="359"/>
      <c r="F93" s="359"/>
      <c r="G93" s="355"/>
      <c r="H93" s="357"/>
      <c r="I93" s="355"/>
      <c r="J93" s="357"/>
      <c r="K93" s="355"/>
      <c r="L93" s="357"/>
      <c r="M93" s="359"/>
      <c r="N93" s="361"/>
    </row>
    <row r="94" spans="1:14" ht="13.5" customHeight="1" x14ac:dyDescent="0.15">
      <c r="A94" s="329">
        <f t="shared" ref="A94" si="32">A92+1</f>
        <v>37</v>
      </c>
      <c r="B94" s="320" t="str">
        <f>IF(VLOOKUP($A94,記①女,2,FALSE)="","",VLOOKUP($A94,記①女,2,FALSE))</f>
        <v/>
      </c>
      <c r="C94" s="359"/>
      <c r="D94" s="25" t="str">
        <f>IF($B94="","",IF(VLOOKUP($B94,名簿,3,FALSE)="","",VLOOKUP($B94,名簿,3,FALSE)))</f>
        <v/>
      </c>
      <c r="E94" s="359" t="str">
        <f>IF($B94="","",IF(VLOOKUP($B94,名簿,4,FALSE)="","",VLOOKUP($B94,名簿,4,FALSE)))</f>
        <v/>
      </c>
      <c r="F94" s="359" t="str">
        <f>IF($B94="","",IF(VLOOKUP($B94,名簿,5,FALSE)="","",VLOOKUP($B94,名簿,5,FALSE)))</f>
        <v/>
      </c>
      <c r="G94" s="355" t="str">
        <f>IF(VLOOKUP($A94,記①女,5,FALSE)="","",VLOOKUP($A94,記①女,5,FALSE))</f>
        <v/>
      </c>
      <c r="H94" s="357" t="str">
        <f>IF(VLOOKUP($A94,記①女,6,FALSE)="","",VLOOKUP($A94,記①女,6,FALSE))</f>
        <v/>
      </c>
      <c r="I94" s="355" t="str">
        <f>IF(VLOOKUP($A94,記①女,7,FALSE)="","",VLOOKUP($A94,記①女,7,FALSE))</f>
        <v/>
      </c>
      <c r="J94" s="357" t="str">
        <f>IF(VLOOKUP($A94,記①女,8,FALSE)="","",VLOOKUP($A94,記①女,8,FALSE))</f>
        <v/>
      </c>
      <c r="K94" s="355" t="str">
        <f>IF(VLOOKUP($A94,記①女,9,FALSE)="","",VLOOKUP($A94,記①女,9,FALSE))</f>
        <v/>
      </c>
      <c r="L94" s="357" t="str">
        <f>IF(VLOOKUP($A94,記①女,10,FALSE)="","",VLOOKUP($A94,記①女,10,FALSE))</f>
        <v/>
      </c>
      <c r="M94" s="359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59"/>
      <c r="D95" s="24" t="str">
        <f>IF($B94="","",VLOOKUP($B94,名簿,2,FALSE))</f>
        <v/>
      </c>
      <c r="E95" s="359"/>
      <c r="F95" s="359"/>
      <c r="G95" s="355"/>
      <c r="H95" s="357"/>
      <c r="I95" s="355"/>
      <c r="J95" s="357"/>
      <c r="K95" s="355"/>
      <c r="L95" s="357"/>
      <c r="M95" s="359"/>
      <c r="N95" s="361"/>
    </row>
    <row r="96" spans="1:14" ht="13.5" customHeight="1" x14ac:dyDescent="0.15">
      <c r="A96" s="329">
        <f t="shared" ref="A96" si="33">A94+1</f>
        <v>38</v>
      </c>
      <c r="B96" s="320" t="str">
        <f>IF(VLOOKUP($A96,記①女,2,FALSE)="","",VLOOKUP($A96,記①女,2,FALSE))</f>
        <v/>
      </c>
      <c r="C96" s="359"/>
      <c r="D96" s="25" t="str">
        <f>IF($B96="","",IF(VLOOKUP($B96,名簿,3,FALSE)="","",VLOOKUP($B96,名簿,3,FALSE)))</f>
        <v/>
      </c>
      <c r="E96" s="359" t="str">
        <f>IF($B96="","",IF(VLOOKUP($B96,名簿,4,FALSE)="","",VLOOKUP($B96,名簿,4,FALSE)))</f>
        <v/>
      </c>
      <c r="F96" s="359" t="str">
        <f>IF($B96="","",IF(VLOOKUP($B96,名簿,5,FALSE)="","",VLOOKUP($B96,名簿,5,FALSE)))</f>
        <v/>
      </c>
      <c r="G96" s="355" t="str">
        <f>IF(VLOOKUP($A96,記①女,5,FALSE)="","",VLOOKUP($A96,記①女,5,FALSE))</f>
        <v/>
      </c>
      <c r="H96" s="357" t="str">
        <f>IF(VLOOKUP($A96,記①女,6,FALSE)="","",VLOOKUP($A96,記①女,6,FALSE))</f>
        <v/>
      </c>
      <c r="I96" s="355" t="str">
        <f>IF(VLOOKUP($A96,記①女,7,FALSE)="","",VLOOKUP($A96,記①女,7,FALSE))</f>
        <v/>
      </c>
      <c r="J96" s="357" t="str">
        <f>IF(VLOOKUP($A96,記①女,8,FALSE)="","",VLOOKUP($A96,記①女,8,FALSE))</f>
        <v/>
      </c>
      <c r="K96" s="355" t="str">
        <f>IF(VLOOKUP($A96,記①女,9,FALSE)="","",VLOOKUP($A96,記①女,9,FALSE))</f>
        <v/>
      </c>
      <c r="L96" s="357" t="str">
        <f>IF(VLOOKUP($A96,記①女,10,FALSE)="","",VLOOKUP($A96,記①女,10,FALSE))</f>
        <v/>
      </c>
      <c r="M96" s="359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59"/>
      <c r="D97" s="24" t="str">
        <f>IF($B96="","",VLOOKUP($B96,名簿,2,FALSE))</f>
        <v/>
      </c>
      <c r="E97" s="359"/>
      <c r="F97" s="359"/>
      <c r="G97" s="355"/>
      <c r="H97" s="357"/>
      <c r="I97" s="355"/>
      <c r="J97" s="357"/>
      <c r="K97" s="355"/>
      <c r="L97" s="357"/>
      <c r="M97" s="359"/>
      <c r="N97" s="361"/>
    </row>
    <row r="98" spans="1:14" ht="13.5" customHeight="1" x14ac:dyDescent="0.15">
      <c r="A98" s="329">
        <f t="shared" ref="A98" si="34">A96+1</f>
        <v>39</v>
      </c>
      <c r="B98" s="320" t="str">
        <f>IF(VLOOKUP($A98,記①女,2,FALSE)="","",VLOOKUP($A98,記①女,2,FALSE))</f>
        <v/>
      </c>
      <c r="C98" s="359"/>
      <c r="D98" s="25" t="str">
        <f>IF($B98="","",IF(VLOOKUP($B98,名簿,3,FALSE)="","",VLOOKUP($B98,名簿,3,FALSE)))</f>
        <v/>
      </c>
      <c r="E98" s="359" t="str">
        <f>IF($B98="","",IF(VLOOKUP($B98,名簿,4,FALSE)="","",VLOOKUP($B98,名簿,4,FALSE)))</f>
        <v/>
      </c>
      <c r="F98" s="359" t="str">
        <f>IF($B98="","",IF(VLOOKUP($B98,名簿,5,FALSE)="","",VLOOKUP($B98,名簿,5,FALSE)))</f>
        <v/>
      </c>
      <c r="G98" s="355" t="str">
        <f>IF(VLOOKUP($A98,記①女,5,FALSE)="","",VLOOKUP($A98,記①女,5,FALSE))</f>
        <v/>
      </c>
      <c r="H98" s="357" t="str">
        <f>IF(VLOOKUP($A98,記①女,6,FALSE)="","",VLOOKUP($A98,記①女,6,FALSE))</f>
        <v/>
      </c>
      <c r="I98" s="355" t="str">
        <f>IF(VLOOKUP($A98,記①女,7,FALSE)="","",VLOOKUP($A98,記①女,7,FALSE))</f>
        <v/>
      </c>
      <c r="J98" s="357" t="str">
        <f>IF(VLOOKUP($A98,記①女,8,FALSE)="","",VLOOKUP($A98,記①女,8,FALSE))</f>
        <v/>
      </c>
      <c r="K98" s="355" t="str">
        <f>IF(VLOOKUP($A98,記①女,9,FALSE)="","",VLOOKUP($A98,記①女,9,FALSE))</f>
        <v/>
      </c>
      <c r="L98" s="357" t="str">
        <f>IF(VLOOKUP($A98,記①女,10,FALSE)="","",VLOOKUP($A98,記①女,10,FALSE))</f>
        <v/>
      </c>
      <c r="M98" s="359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59"/>
      <c r="D99" s="24" t="str">
        <f>IF($B98="","",VLOOKUP($B98,名簿,2,FALSE))</f>
        <v/>
      </c>
      <c r="E99" s="359"/>
      <c r="F99" s="359"/>
      <c r="G99" s="355"/>
      <c r="H99" s="357"/>
      <c r="I99" s="355"/>
      <c r="J99" s="357"/>
      <c r="K99" s="355"/>
      <c r="L99" s="357"/>
      <c r="M99" s="359"/>
      <c r="N99" s="361"/>
    </row>
    <row r="100" spans="1:14" ht="13.5" customHeight="1" thickBot="1" x14ac:dyDescent="0.2">
      <c r="A100" s="329">
        <f t="shared" ref="A100" si="35">A98+1</f>
        <v>40</v>
      </c>
      <c r="B100" s="308" t="str">
        <f>IF(VLOOKUP($A100,記①女,2,FALSE)="","",VLOOKUP($A100,記①女,2,FALSE))</f>
        <v/>
      </c>
      <c r="C100" s="362"/>
      <c r="D100" s="25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64" t="str">
        <f>IF(VLOOKUP($A100,記①女,5,FALSE)="","",VLOOKUP($A100,記①女,5,FALSE))</f>
        <v/>
      </c>
      <c r="H100" s="357" t="str">
        <f>IF(VLOOKUP($A100,記①女,6,FALSE)="","",VLOOKUP($A100,記①女,6,FALSE))</f>
        <v/>
      </c>
      <c r="I100" s="364" t="str">
        <f>IF(VLOOKUP($A100,記①女,7,FALSE)="","",VLOOKUP($A100,記①女,7,FALSE))</f>
        <v/>
      </c>
      <c r="J100" s="357" t="str">
        <f>IF(VLOOKUP($A100,記①女,8,FALSE)="","",VLOOKUP($A100,記①女,8,FALSE))</f>
        <v/>
      </c>
      <c r="K100" s="364" t="str">
        <f>IF(VLOOKUP($A100,記①女,9,FALSE)="","",VLOOKUP($A100,記①女,9,FALSE))</f>
        <v/>
      </c>
      <c r="L100" s="357" t="str">
        <f>IF(VLOOKUP($A100,記①女,10,FALSE)="","",VLOOKUP($A100,記①女,10,FALSE))</f>
        <v/>
      </c>
      <c r="M100" s="362" t="str">
        <f>IF($B100="","",IF(VLOOKUP($B100,名簿,7,FALSE)="","",VLOOKUP($B100,名簿,7,FALSE)))</f>
        <v/>
      </c>
      <c r="N100" s="366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63"/>
      <c r="D101" s="26" t="str">
        <f>IF($B100="","",VLOOKUP($B100,名簿,2,FALSE))</f>
        <v/>
      </c>
      <c r="E101" s="363"/>
      <c r="F101" s="363"/>
      <c r="G101" s="365"/>
      <c r="H101" s="368"/>
      <c r="I101" s="365"/>
      <c r="J101" s="368"/>
      <c r="K101" s="365"/>
      <c r="L101" s="368"/>
      <c r="M101" s="363"/>
      <c r="N101" s="367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IF(SUM(記①入力２!$F$4,記①入力２!$Q$4)=0,"",SUM(記①入力２!$F$4,記①入力２!$Q$4))</f>
        <v/>
      </c>
      <c r="I103" s="323" t="str">
        <f>IF(H103="","",H103*名簿!$L$7)</f>
        <v/>
      </c>
      <c r="J103" s="325" t="s">
        <v>14</v>
      </c>
      <c r="K103" s="321" t="str">
        <f>IF(SUM(記①入力２!$G$4,記①入力２!$R$4)=0,"",SUM(記①入力２!$G$4,記①入力２!$R$4))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記①入力２!$A$1</f>
        <v>第１回　厚木市陸上競技記録会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IF(VLOOKUP($A115,記①女,2,FALSE)="","",VLOOKUP($A115,記①女,2,FALSE))</f>
        <v/>
      </c>
      <c r="C115" s="358"/>
      <c r="D115" s="23" t="str">
        <f>IF($B115="","",IF(VLOOKUP($B115,名簿,3,FALSE)="","",VLOOKUP($B115,名簿,3,FALSE)))</f>
        <v/>
      </c>
      <c r="E115" s="358" t="str">
        <f>IF($B115="","",IF(VLOOKUP($B115,名簿,4,FALSE)="","",VLOOKUP($B115,名簿,4,FALSE)))</f>
        <v/>
      </c>
      <c r="F115" s="358" t="str">
        <f>IF($B115="","",IF(VLOOKUP($B115,名簿,5,FALSE)="","",VLOOKUP($B115,名簿,5,FALSE)))</f>
        <v/>
      </c>
      <c r="G115" s="354" t="str">
        <f>IF(VLOOKUP($A115,記①女,5,FALSE)="","",VLOOKUP($A115,記①女,5,FALSE))</f>
        <v/>
      </c>
      <c r="H115" s="356" t="str">
        <f>IF(VLOOKUP($A115,記①女,6,FALSE)="","",VLOOKUP($A115,記①女,6,FALSE))</f>
        <v/>
      </c>
      <c r="I115" s="354" t="str">
        <f>IF(VLOOKUP($A115,記①女,7,FALSE)="","",VLOOKUP($A115,記①女,7,FALSE))</f>
        <v/>
      </c>
      <c r="J115" s="356" t="str">
        <f>IF(VLOOKUP($A115,記①女,8,FALSE)="","",VLOOKUP($A115,記①女,8,FALSE))</f>
        <v/>
      </c>
      <c r="K115" s="354" t="str">
        <f>IF(VLOOKUP($A115,記①女,9,FALSE)="","",VLOOKUP($A115,記①女,9,FALSE))</f>
        <v/>
      </c>
      <c r="L115" s="356" t="str">
        <f>IF(VLOOKUP($A115,記①女,10,FALSE)="","",VLOOKUP($A115,記①女,10,FALSE))</f>
        <v/>
      </c>
      <c r="M115" s="358" t="str">
        <f>IF($B115="","",IF(VLOOKUP($B115,名簿,7,FALSE)="","",VLOOKUP($B115,名簿,7,FALSE)))</f>
        <v/>
      </c>
      <c r="N115" s="360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59"/>
      <c r="D116" s="24" t="str">
        <f>IF($B115="","",VLOOKUP($B115,名簿,2,FALSE))</f>
        <v/>
      </c>
      <c r="E116" s="359"/>
      <c r="F116" s="359"/>
      <c r="G116" s="355"/>
      <c r="H116" s="357"/>
      <c r="I116" s="355"/>
      <c r="J116" s="357"/>
      <c r="K116" s="355"/>
      <c r="L116" s="357"/>
      <c r="M116" s="359"/>
      <c r="N116" s="361"/>
    </row>
    <row r="117" spans="1:14" ht="13.5" customHeight="1" x14ac:dyDescent="0.15">
      <c r="A117" s="329">
        <f>A115+1</f>
        <v>42</v>
      </c>
      <c r="B117" s="320" t="str">
        <f>IF(VLOOKUP($A117,記①女,2,FALSE)="","",VLOOKUP($A117,記①女,2,FALSE))</f>
        <v/>
      </c>
      <c r="C117" s="359"/>
      <c r="D117" s="25" t="str">
        <f>IF($B117="","",IF(VLOOKUP($B117,名簿,3,FALSE)="","",VLOOKUP($B117,名簿,3,FALSE)))</f>
        <v/>
      </c>
      <c r="E117" s="359" t="str">
        <f>IF($B117="","",IF(VLOOKUP($B117,名簿,4,FALSE)="","",VLOOKUP($B117,名簿,4,FALSE)))</f>
        <v/>
      </c>
      <c r="F117" s="359" t="str">
        <f>IF($B117="","",IF(VLOOKUP($B117,名簿,5,FALSE)="","",VLOOKUP($B117,名簿,5,FALSE)))</f>
        <v/>
      </c>
      <c r="G117" s="355" t="str">
        <f>IF(VLOOKUP($A117,記①女,5,FALSE)="","",VLOOKUP($A117,記①女,5,FALSE))</f>
        <v/>
      </c>
      <c r="H117" s="357" t="str">
        <f>IF(VLOOKUP($A117,記①女,6,FALSE)="","",VLOOKUP($A117,記①女,6,FALSE))</f>
        <v/>
      </c>
      <c r="I117" s="355" t="str">
        <f>IF(VLOOKUP($A117,記①女,7,FALSE)="","",VLOOKUP($A117,記①女,7,FALSE))</f>
        <v/>
      </c>
      <c r="J117" s="357" t="str">
        <f>IF(VLOOKUP($A117,記①女,8,FALSE)="","",VLOOKUP($A117,記①女,8,FALSE))</f>
        <v/>
      </c>
      <c r="K117" s="355" t="str">
        <f>IF(VLOOKUP($A117,記①女,9,FALSE)="","",VLOOKUP($A117,記①女,9,FALSE))</f>
        <v/>
      </c>
      <c r="L117" s="357" t="str">
        <f>IF(VLOOKUP($A117,記①女,10,FALSE)="","",VLOOKUP($A117,記①女,10,FALSE))</f>
        <v/>
      </c>
      <c r="M117" s="359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59"/>
      <c r="D118" s="24" t="str">
        <f>IF($B117="","",VLOOKUP($B117,名簿,2,FALSE))</f>
        <v/>
      </c>
      <c r="E118" s="359"/>
      <c r="F118" s="359"/>
      <c r="G118" s="355"/>
      <c r="H118" s="357"/>
      <c r="I118" s="355"/>
      <c r="J118" s="357"/>
      <c r="K118" s="355"/>
      <c r="L118" s="357"/>
      <c r="M118" s="359"/>
      <c r="N118" s="361"/>
    </row>
    <row r="119" spans="1:14" ht="13.5" customHeight="1" x14ac:dyDescent="0.15">
      <c r="A119" s="329">
        <f t="shared" ref="A119" si="36">A117+1</f>
        <v>43</v>
      </c>
      <c r="B119" s="320" t="str">
        <f>IF(VLOOKUP($A119,記①女,2,FALSE)="","",VLOOKUP($A119,記①女,2,FALSE))</f>
        <v/>
      </c>
      <c r="C119" s="359"/>
      <c r="D119" s="25" t="str">
        <f>IF($B119="","",IF(VLOOKUP($B119,名簿,3,FALSE)="","",VLOOKUP($B119,名簿,3,FALSE)))</f>
        <v/>
      </c>
      <c r="E119" s="359" t="str">
        <f>IF($B119="","",IF(VLOOKUP($B119,名簿,4,FALSE)="","",VLOOKUP($B119,名簿,4,FALSE)))</f>
        <v/>
      </c>
      <c r="F119" s="359" t="str">
        <f>IF($B119="","",IF(VLOOKUP($B119,名簿,5,FALSE)="","",VLOOKUP($B119,名簿,5,FALSE)))</f>
        <v/>
      </c>
      <c r="G119" s="355" t="str">
        <f>IF(VLOOKUP($A119,記①女,5,FALSE)="","",VLOOKUP($A119,記①女,5,FALSE))</f>
        <v/>
      </c>
      <c r="H119" s="357" t="str">
        <f>IF(VLOOKUP($A119,記①女,6,FALSE)="","",VLOOKUP($A119,記①女,6,FALSE))</f>
        <v/>
      </c>
      <c r="I119" s="355" t="str">
        <f>IF(VLOOKUP($A119,記①女,7,FALSE)="","",VLOOKUP($A119,記①女,7,FALSE))</f>
        <v/>
      </c>
      <c r="J119" s="357" t="str">
        <f>IF(VLOOKUP($A119,記①女,8,FALSE)="","",VLOOKUP($A119,記①女,8,FALSE))</f>
        <v/>
      </c>
      <c r="K119" s="355" t="str">
        <f>IF(VLOOKUP($A119,記①女,9,FALSE)="","",VLOOKUP($A119,記①女,9,FALSE))</f>
        <v/>
      </c>
      <c r="L119" s="357" t="str">
        <f>IF(VLOOKUP($A119,記①女,10,FALSE)="","",VLOOKUP($A119,記①女,10,FALSE))</f>
        <v/>
      </c>
      <c r="M119" s="359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59"/>
      <c r="D120" s="24" t="str">
        <f>IF($B119="","",VLOOKUP($B119,名簿,2,FALSE))</f>
        <v/>
      </c>
      <c r="E120" s="359"/>
      <c r="F120" s="359"/>
      <c r="G120" s="355"/>
      <c r="H120" s="357"/>
      <c r="I120" s="355"/>
      <c r="J120" s="357"/>
      <c r="K120" s="355"/>
      <c r="L120" s="357"/>
      <c r="M120" s="359"/>
      <c r="N120" s="361"/>
    </row>
    <row r="121" spans="1:14" ht="13.5" customHeight="1" x14ac:dyDescent="0.15">
      <c r="A121" s="329">
        <f t="shared" ref="A121" si="37">A119+1</f>
        <v>44</v>
      </c>
      <c r="B121" s="320" t="str">
        <f>IF(VLOOKUP($A121,記①女,2,FALSE)="","",VLOOKUP($A121,記①女,2,FALSE))</f>
        <v/>
      </c>
      <c r="C121" s="359"/>
      <c r="D121" s="25" t="str">
        <f>IF($B121="","",IF(VLOOKUP($B121,名簿,3,FALSE)="","",VLOOKUP($B121,名簿,3,FALSE)))</f>
        <v/>
      </c>
      <c r="E121" s="359" t="str">
        <f>IF($B121="","",IF(VLOOKUP($B121,名簿,4,FALSE)="","",VLOOKUP($B121,名簿,4,FALSE)))</f>
        <v/>
      </c>
      <c r="F121" s="359" t="str">
        <f>IF($B121="","",IF(VLOOKUP($B121,名簿,5,FALSE)="","",VLOOKUP($B121,名簿,5,FALSE)))</f>
        <v/>
      </c>
      <c r="G121" s="355" t="str">
        <f>IF(VLOOKUP($A121,記①女,5,FALSE)="","",VLOOKUP($A121,記①女,5,FALSE))</f>
        <v/>
      </c>
      <c r="H121" s="357" t="str">
        <f>IF(VLOOKUP($A121,記①女,6,FALSE)="","",VLOOKUP($A121,記①女,6,FALSE))</f>
        <v/>
      </c>
      <c r="I121" s="355" t="str">
        <f>IF(VLOOKUP($A121,記①女,7,FALSE)="","",VLOOKUP($A121,記①女,7,FALSE))</f>
        <v/>
      </c>
      <c r="J121" s="357" t="str">
        <f>IF(VLOOKUP($A121,記①女,8,FALSE)="","",VLOOKUP($A121,記①女,8,FALSE))</f>
        <v/>
      </c>
      <c r="K121" s="355" t="str">
        <f>IF(VLOOKUP($A121,記①女,9,FALSE)="","",VLOOKUP($A121,記①女,9,FALSE))</f>
        <v/>
      </c>
      <c r="L121" s="357" t="str">
        <f>IF(VLOOKUP($A121,記①女,10,FALSE)="","",VLOOKUP($A121,記①女,10,FALSE))</f>
        <v/>
      </c>
      <c r="M121" s="359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59"/>
      <c r="D122" s="24" t="str">
        <f>IF($B121="","",VLOOKUP($B121,名簿,2,FALSE))</f>
        <v/>
      </c>
      <c r="E122" s="359"/>
      <c r="F122" s="359"/>
      <c r="G122" s="355"/>
      <c r="H122" s="357"/>
      <c r="I122" s="355"/>
      <c r="J122" s="357"/>
      <c r="K122" s="355"/>
      <c r="L122" s="357"/>
      <c r="M122" s="359"/>
      <c r="N122" s="361"/>
    </row>
    <row r="123" spans="1:14" ht="13.5" customHeight="1" x14ac:dyDescent="0.15">
      <c r="A123" s="329">
        <f t="shared" ref="A123" si="38">A121+1</f>
        <v>45</v>
      </c>
      <c r="B123" s="320" t="str">
        <f>IF(VLOOKUP($A123,記①女,2,FALSE)="","",VLOOKUP($A123,記①女,2,FALSE))</f>
        <v/>
      </c>
      <c r="C123" s="359"/>
      <c r="D123" s="25" t="str">
        <f>IF($B123="","",IF(VLOOKUP($B123,名簿,3,FALSE)="","",VLOOKUP($B123,名簿,3,FALSE)))</f>
        <v/>
      </c>
      <c r="E123" s="359" t="str">
        <f>IF($B123="","",IF(VLOOKUP($B123,名簿,4,FALSE)="","",VLOOKUP($B123,名簿,4,FALSE)))</f>
        <v/>
      </c>
      <c r="F123" s="359" t="str">
        <f>IF($B123="","",IF(VLOOKUP($B123,名簿,5,FALSE)="","",VLOOKUP($B123,名簿,5,FALSE)))</f>
        <v/>
      </c>
      <c r="G123" s="355" t="str">
        <f>IF(VLOOKUP($A123,記①女,5,FALSE)="","",VLOOKUP($A123,記①女,5,FALSE))</f>
        <v/>
      </c>
      <c r="H123" s="357" t="str">
        <f>IF(VLOOKUP($A123,記①女,6,FALSE)="","",VLOOKUP($A123,記①女,6,FALSE))</f>
        <v/>
      </c>
      <c r="I123" s="355" t="str">
        <f>IF(VLOOKUP($A123,記①女,7,FALSE)="","",VLOOKUP($A123,記①女,7,FALSE))</f>
        <v/>
      </c>
      <c r="J123" s="357" t="str">
        <f>IF(VLOOKUP($A123,記①女,8,FALSE)="","",VLOOKUP($A123,記①女,8,FALSE))</f>
        <v/>
      </c>
      <c r="K123" s="355" t="str">
        <f>IF(VLOOKUP($A123,記①女,9,FALSE)="","",VLOOKUP($A123,記①女,9,FALSE))</f>
        <v/>
      </c>
      <c r="L123" s="357" t="str">
        <f>IF(VLOOKUP($A123,記①女,10,FALSE)="","",VLOOKUP($A123,記①女,10,FALSE))</f>
        <v/>
      </c>
      <c r="M123" s="359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59"/>
      <c r="D124" s="24" t="str">
        <f>IF($B123="","",VLOOKUP($B123,名簿,2,FALSE))</f>
        <v/>
      </c>
      <c r="E124" s="359"/>
      <c r="F124" s="359"/>
      <c r="G124" s="355"/>
      <c r="H124" s="357"/>
      <c r="I124" s="355"/>
      <c r="J124" s="357"/>
      <c r="K124" s="355"/>
      <c r="L124" s="357"/>
      <c r="M124" s="359"/>
      <c r="N124" s="361"/>
    </row>
    <row r="125" spans="1:14" ht="13.5" customHeight="1" x14ac:dyDescent="0.15">
      <c r="A125" s="329">
        <f t="shared" ref="A125" si="39">A123+1</f>
        <v>46</v>
      </c>
      <c r="B125" s="320" t="str">
        <f>IF(VLOOKUP($A125,記①女,2,FALSE)="","",VLOOKUP($A125,記①女,2,FALSE))</f>
        <v/>
      </c>
      <c r="C125" s="359"/>
      <c r="D125" s="25" t="str">
        <f>IF($B125="","",IF(VLOOKUP($B125,名簿,3,FALSE)="","",VLOOKUP($B125,名簿,3,FALSE)))</f>
        <v/>
      </c>
      <c r="E125" s="359" t="str">
        <f>IF($B125="","",IF(VLOOKUP($B125,名簿,4,FALSE)="","",VLOOKUP($B125,名簿,4,FALSE)))</f>
        <v/>
      </c>
      <c r="F125" s="359" t="str">
        <f>IF($B125="","",IF(VLOOKUP($B125,名簿,5,FALSE)="","",VLOOKUP($B125,名簿,5,FALSE)))</f>
        <v/>
      </c>
      <c r="G125" s="355" t="str">
        <f>IF(VLOOKUP($A125,記①女,5,FALSE)="","",VLOOKUP($A125,記①女,5,FALSE))</f>
        <v/>
      </c>
      <c r="H125" s="357" t="str">
        <f>IF(VLOOKUP($A125,記①女,6,FALSE)="","",VLOOKUP($A125,記①女,6,FALSE))</f>
        <v/>
      </c>
      <c r="I125" s="355" t="str">
        <f>IF(VLOOKUP($A125,記①女,7,FALSE)="","",VLOOKUP($A125,記①女,7,FALSE))</f>
        <v/>
      </c>
      <c r="J125" s="357" t="str">
        <f>IF(VLOOKUP($A125,記①女,8,FALSE)="","",VLOOKUP($A125,記①女,8,FALSE))</f>
        <v/>
      </c>
      <c r="K125" s="355" t="str">
        <f>IF(VLOOKUP($A125,記①女,9,FALSE)="","",VLOOKUP($A125,記①女,9,FALSE))</f>
        <v/>
      </c>
      <c r="L125" s="357" t="str">
        <f>IF(VLOOKUP($A125,記①女,10,FALSE)="","",VLOOKUP($A125,記①女,10,FALSE))</f>
        <v/>
      </c>
      <c r="M125" s="359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59"/>
      <c r="D126" s="24" t="str">
        <f>IF($B125="","",VLOOKUP($B125,名簿,2,FALSE))</f>
        <v/>
      </c>
      <c r="E126" s="359"/>
      <c r="F126" s="359"/>
      <c r="G126" s="355"/>
      <c r="H126" s="357"/>
      <c r="I126" s="355"/>
      <c r="J126" s="357"/>
      <c r="K126" s="355"/>
      <c r="L126" s="357"/>
      <c r="M126" s="359"/>
      <c r="N126" s="361"/>
    </row>
    <row r="127" spans="1:14" ht="13.5" customHeight="1" x14ac:dyDescent="0.15">
      <c r="A127" s="329">
        <f t="shared" ref="A127" si="40">A125+1</f>
        <v>47</v>
      </c>
      <c r="B127" s="320" t="str">
        <f>IF(VLOOKUP($A127,記①女,2,FALSE)="","",VLOOKUP($A127,記①女,2,FALSE))</f>
        <v/>
      </c>
      <c r="C127" s="359"/>
      <c r="D127" s="25" t="str">
        <f>IF($B127="","",IF(VLOOKUP($B127,名簿,3,FALSE)="","",VLOOKUP($B127,名簿,3,FALSE)))</f>
        <v/>
      </c>
      <c r="E127" s="359" t="str">
        <f>IF($B127="","",IF(VLOOKUP($B127,名簿,4,FALSE)="","",VLOOKUP($B127,名簿,4,FALSE)))</f>
        <v/>
      </c>
      <c r="F127" s="359" t="str">
        <f>IF($B127="","",IF(VLOOKUP($B127,名簿,5,FALSE)="","",VLOOKUP($B127,名簿,5,FALSE)))</f>
        <v/>
      </c>
      <c r="G127" s="355" t="str">
        <f>IF(VLOOKUP($A127,記①女,5,FALSE)="","",VLOOKUP($A127,記①女,5,FALSE))</f>
        <v/>
      </c>
      <c r="H127" s="357" t="str">
        <f>IF(VLOOKUP($A127,記①女,6,FALSE)="","",VLOOKUP($A127,記①女,6,FALSE))</f>
        <v/>
      </c>
      <c r="I127" s="355" t="str">
        <f>IF(VLOOKUP($A127,記①女,7,FALSE)="","",VLOOKUP($A127,記①女,7,FALSE))</f>
        <v/>
      </c>
      <c r="J127" s="357" t="str">
        <f>IF(VLOOKUP($A127,記①女,8,FALSE)="","",VLOOKUP($A127,記①女,8,FALSE))</f>
        <v/>
      </c>
      <c r="K127" s="355" t="str">
        <f>IF(VLOOKUP($A127,記①女,9,FALSE)="","",VLOOKUP($A127,記①女,9,FALSE))</f>
        <v/>
      </c>
      <c r="L127" s="357" t="str">
        <f>IF(VLOOKUP($A127,記①女,10,FALSE)="","",VLOOKUP($A127,記①女,10,FALSE))</f>
        <v/>
      </c>
      <c r="M127" s="359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59"/>
      <c r="D128" s="24" t="str">
        <f>IF($B127="","",VLOOKUP($B127,名簿,2,FALSE))</f>
        <v/>
      </c>
      <c r="E128" s="359"/>
      <c r="F128" s="359"/>
      <c r="G128" s="355"/>
      <c r="H128" s="357"/>
      <c r="I128" s="355"/>
      <c r="J128" s="357"/>
      <c r="K128" s="355"/>
      <c r="L128" s="357"/>
      <c r="M128" s="359"/>
      <c r="N128" s="361"/>
    </row>
    <row r="129" spans="1:14" ht="13.5" customHeight="1" x14ac:dyDescent="0.15">
      <c r="A129" s="329">
        <f t="shared" ref="A129" si="41">A127+1</f>
        <v>48</v>
      </c>
      <c r="B129" s="320" t="str">
        <f>IF(VLOOKUP($A129,記①女,2,FALSE)="","",VLOOKUP($A129,記①女,2,FALSE))</f>
        <v/>
      </c>
      <c r="C129" s="359"/>
      <c r="D129" s="25" t="str">
        <f>IF($B129="","",IF(VLOOKUP($B129,名簿,3,FALSE)="","",VLOOKUP($B129,名簿,3,FALSE)))</f>
        <v/>
      </c>
      <c r="E129" s="359" t="str">
        <f>IF($B129="","",IF(VLOOKUP($B129,名簿,4,FALSE)="","",VLOOKUP($B129,名簿,4,FALSE)))</f>
        <v/>
      </c>
      <c r="F129" s="359" t="str">
        <f>IF($B129="","",IF(VLOOKUP($B129,名簿,5,FALSE)="","",VLOOKUP($B129,名簿,5,FALSE)))</f>
        <v/>
      </c>
      <c r="G129" s="355" t="str">
        <f>IF(VLOOKUP($A129,記①女,5,FALSE)="","",VLOOKUP($A129,記①女,5,FALSE))</f>
        <v/>
      </c>
      <c r="H129" s="357" t="str">
        <f>IF(VLOOKUP($A129,記①女,6,FALSE)="","",VLOOKUP($A129,記①女,6,FALSE))</f>
        <v/>
      </c>
      <c r="I129" s="355" t="str">
        <f>IF(VLOOKUP($A129,記①女,7,FALSE)="","",VLOOKUP($A129,記①女,7,FALSE))</f>
        <v/>
      </c>
      <c r="J129" s="357" t="str">
        <f>IF(VLOOKUP($A129,記①女,8,FALSE)="","",VLOOKUP($A129,記①女,8,FALSE))</f>
        <v/>
      </c>
      <c r="K129" s="355" t="str">
        <f>IF(VLOOKUP($A129,記①女,9,FALSE)="","",VLOOKUP($A129,記①女,9,FALSE))</f>
        <v/>
      </c>
      <c r="L129" s="357" t="str">
        <f>IF(VLOOKUP($A129,記①女,10,FALSE)="","",VLOOKUP($A129,記①女,10,FALSE))</f>
        <v/>
      </c>
      <c r="M129" s="359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59"/>
      <c r="D130" s="24" t="str">
        <f>IF($B129="","",VLOOKUP($B129,名簿,2,FALSE))</f>
        <v/>
      </c>
      <c r="E130" s="359"/>
      <c r="F130" s="359"/>
      <c r="G130" s="355"/>
      <c r="H130" s="357"/>
      <c r="I130" s="355"/>
      <c r="J130" s="357"/>
      <c r="K130" s="355"/>
      <c r="L130" s="357"/>
      <c r="M130" s="359"/>
      <c r="N130" s="361"/>
    </row>
    <row r="131" spans="1:14" ht="13.5" customHeight="1" x14ac:dyDescent="0.15">
      <c r="A131" s="329">
        <f t="shared" ref="A131" si="42">A129+1</f>
        <v>49</v>
      </c>
      <c r="B131" s="320" t="str">
        <f>IF(VLOOKUP($A131,記①女,2,FALSE)="","",VLOOKUP($A131,記①女,2,FALSE))</f>
        <v/>
      </c>
      <c r="C131" s="359"/>
      <c r="D131" s="25" t="str">
        <f>IF($B131="","",IF(VLOOKUP($B131,名簿,3,FALSE)="","",VLOOKUP($B131,名簿,3,FALSE)))</f>
        <v/>
      </c>
      <c r="E131" s="359" t="str">
        <f>IF($B131="","",IF(VLOOKUP($B131,名簿,4,FALSE)="","",VLOOKUP($B131,名簿,4,FALSE)))</f>
        <v/>
      </c>
      <c r="F131" s="359" t="str">
        <f>IF($B131="","",IF(VLOOKUP($B131,名簿,5,FALSE)="","",VLOOKUP($B131,名簿,5,FALSE)))</f>
        <v/>
      </c>
      <c r="G131" s="355" t="str">
        <f>IF(VLOOKUP($A131,記①女,5,FALSE)="","",VLOOKUP($A131,記①女,5,FALSE))</f>
        <v/>
      </c>
      <c r="H131" s="357" t="str">
        <f>IF(VLOOKUP($A131,記①女,6,FALSE)="","",VLOOKUP($A131,記①女,6,FALSE))</f>
        <v/>
      </c>
      <c r="I131" s="355" t="str">
        <f>IF(VLOOKUP($A131,記①女,7,FALSE)="","",VLOOKUP($A131,記①女,7,FALSE))</f>
        <v/>
      </c>
      <c r="J131" s="357" t="str">
        <f>IF(VLOOKUP($A131,記①女,8,FALSE)="","",VLOOKUP($A131,記①女,8,FALSE))</f>
        <v/>
      </c>
      <c r="K131" s="355" t="str">
        <f>IF(VLOOKUP($A131,記①女,9,FALSE)="","",VLOOKUP($A131,記①女,9,FALSE))</f>
        <v/>
      </c>
      <c r="L131" s="357" t="str">
        <f>IF(VLOOKUP($A131,記①女,10,FALSE)="","",VLOOKUP($A131,記①女,10,FALSE))</f>
        <v/>
      </c>
      <c r="M131" s="359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59"/>
      <c r="D132" s="24" t="str">
        <f>IF($B131="","",VLOOKUP($B131,名簿,2,FALSE))</f>
        <v/>
      </c>
      <c r="E132" s="359"/>
      <c r="F132" s="359"/>
      <c r="G132" s="355"/>
      <c r="H132" s="357"/>
      <c r="I132" s="355"/>
      <c r="J132" s="357"/>
      <c r="K132" s="355"/>
      <c r="L132" s="357"/>
      <c r="M132" s="359"/>
      <c r="N132" s="361"/>
    </row>
    <row r="133" spans="1:14" ht="13.5" customHeight="1" x14ac:dyDescent="0.15">
      <c r="A133" s="329">
        <f t="shared" ref="A133" si="43">A131+1</f>
        <v>50</v>
      </c>
      <c r="B133" s="320" t="str">
        <f>IF(VLOOKUP($A133,記①女,2,FALSE)="","",VLOOKUP($A133,記①女,2,FALSE))</f>
        <v/>
      </c>
      <c r="C133" s="359"/>
      <c r="D133" s="25" t="str">
        <f>IF($B133="","",IF(VLOOKUP($B133,名簿,3,FALSE)="","",VLOOKUP($B133,名簿,3,FALSE)))</f>
        <v/>
      </c>
      <c r="E133" s="359" t="str">
        <f>IF($B133="","",IF(VLOOKUP($B133,名簿,4,FALSE)="","",VLOOKUP($B133,名簿,4,FALSE)))</f>
        <v/>
      </c>
      <c r="F133" s="359" t="str">
        <f>IF($B133="","",IF(VLOOKUP($B133,名簿,5,FALSE)="","",VLOOKUP($B133,名簿,5,FALSE)))</f>
        <v/>
      </c>
      <c r="G133" s="355" t="str">
        <f>IF(VLOOKUP($A133,記①女,5,FALSE)="","",VLOOKUP($A133,記①女,5,FALSE))</f>
        <v/>
      </c>
      <c r="H133" s="357" t="str">
        <f>IF(VLOOKUP($A133,記①女,6,FALSE)="","",VLOOKUP($A133,記①女,6,FALSE))</f>
        <v/>
      </c>
      <c r="I133" s="355" t="str">
        <f>IF(VLOOKUP($A133,記①女,7,FALSE)="","",VLOOKUP($A133,記①女,7,FALSE))</f>
        <v/>
      </c>
      <c r="J133" s="357" t="str">
        <f>IF(VLOOKUP($A133,記①女,8,FALSE)="","",VLOOKUP($A133,記①女,8,FALSE))</f>
        <v/>
      </c>
      <c r="K133" s="355" t="str">
        <f>IF(VLOOKUP($A133,記①女,9,FALSE)="","",VLOOKUP($A133,記①女,9,FALSE))</f>
        <v/>
      </c>
      <c r="L133" s="357" t="str">
        <f>IF(VLOOKUP($A133,記①女,10,FALSE)="","",VLOOKUP($A133,記①女,10,FALSE))</f>
        <v/>
      </c>
      <c r="M133" s="359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59"/>
      <c r="D134" s="24" t="str">
        <f>IF($B133="","",VLOOKUP($B133,名簿,2,FALSE))</f>
        <v/>
      </c>
      <c r="E134" s="359"/>
      <c r="F134" s="359"/>
      <c r="G134" s="355"/>
      <c r="H134" s="357"/>
      <c r="I134" s="355"/>
      <c r="J134" s="357"/>
      <c r="K134" s="355"/>
      <c r="L134" s="357"/>
      <c r="M134" s="359"/>
      <c r="N134" s="361"/>
    </row>
    <row r="135" spans="1:14" ht="13.5" customHeight="1" x14ac:dyDescent="0.15">
      <c r="A135" s="329">
        <f t="shared" ref="A135" si="44">A133+1</f>
        <v>51</v>
      </c>
      <c r="B135" s="320" t="str">
        <f>IF(VLOOKUP($A135,記①女,2,FALSE)="","",VLOOKUP($A135,記①女,2,FALSE))</f>
        <v/>
      </c>
      <c r="C135" s="359"/>
      <c r="D135" s="25" t="str">
        <f>IF($B135="","",IF(VLOOKUP($B135,名簿,3,FALSE)="","",VLOOKUP($B135,名簿,3,FALSE)))</f>
        <v/>
      </c>
      <c r="E135" s="359" t="str">
        <f>IF($B135="","",IF(VLOOKUP($B135,名簿,4,FALSE)="","",VLOOKUP($B135,名簿,4,FALSE)))</f>
        <v/>
      </c>
      <c r="F135" s="359" t="str">
        <f>IF($B135="","",IF(VLOOKUP($B135,名簿,5,FALSE)="","",VLOOKUP($B135,名簿,5,FALSE)))</f>
        <v/>
      </c>
      <c r="G135" s="355" t="str">
        <f>IF(VLOOKUP($A135,記①女,5,FALSE)="","",VLOOKUP($A135,記①女,5,FALSE))</f>
        <v/>
      </c>
      <c r="H135" s="357" t="str">
        <f>IF(VLOOKUP($A135,記①女,6,FALSE)="","",VLOOKUP($A135,記①女,6,FALSE))</f>
        <v/>
      </c>
      <c r="I135" s="355" t="str">
        <f>IF(VLOOKUP($A135,記①女,7,FALSE)="","",VLOOKUP($A135,記①女,7,FALSE))</f>
        <v/>
      </c>
      <c r="J135" s="357" t="str">
        <f>IF(VLOOKUP($A135,記①女,8,FALSE)="","",VLOOKUP($A135,記①女,8,FALSE))</f>
        <v/>
      </c>
      <c r="K135" s="355" t="str">
        <f>IF(VLOOKUP($A135,記①女,9,FALSE)="","",VLOOKUP($A135,記①女,9,FALSE))</f>
        <v/>
      </c>
      <c r="L135" s="357" t="str">
        <f>IF(VLOOKUP($A135,記①女,10,FALSE)="","",VLOOKUP($A135,記①女,10,FALSE))</f>
        <v/>
      </c>
      <c r="M135" s="359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59"/>
      <c r="D136" s="24" t="str">
        <f>IF($B135="","",VLOOKUP($B135,名簿,2,FALSE))</f>
        <v/>
      </c>
      <c r="E136" s="359"/>
      <c r="F136" s="359"/>
      <c r="G136" s="355"/>
      <c r="H136" s="357"/>
      <c r="I136" s="355"/>
      <c r="J136" s="357"/>
      <c r="K136" s="355"/>
      <c r="L136" s="357"/>
      <c r="M136" s="359"/>
      <c r="N136" s="361"/>
    </row>
    <row r="137" spans="1:14" ht="13.5" customHeight="1" x14ac:dyDescent="0.15">
      <c r="A137" s="329">
        <f t="shared" ref="A137" si="45">A135+1</f>
        <v>52</v>
      </c>
      <c r="B137" s="320" t="str">
        <f>IF(VLOOKUP($A137,記①女,2,FALSE)="","",VLOOKUP($A137,記①女,2,FALSE))</f>
        <v/>
      </c>
      <c r="C137" s="359"/>
      <c r="D137" s="25" t="str">
        <f>IF($B137="","",IF(VLOOKUP($B137,名簿,3,FALSE)="","",VLOOKUP($B137,名簿,3,FALSE)))</f>
        <v/>
      </c>
      <c r="E137" s="359" t="str">
        <f>IF($B137="","",IF(VLOOKUP($B137,名簿,4,FALSE)="","",VLOOKUP($B137,名簿,4,FALSE)))</f>
        <v/>
      </c>
      <c r="F137" s="359" t="str">
        <f>IF($B137="","",IF(VLOOKUP($B137,名簿,5,FALSE)="","",VLOOKUP($B137,名簿,5,FALSE)))</f>
        <v/>
      </c>
      <c r="G137" s="355" t="str">
        <f>IF(VLOOKUP($A137,記①女,5,FALSE)="","",VLOOKUP($A137,記①女,5,FALSE))</f>
        <v/>
      </c>
      <c r="H137" s="357" t="str">
        <f>IF(VLOOKUP($A137,記①女,6,FALSE)="","",VLOOKUP($A137,記①女,6,FALSE))</f>
        <v/>
      </c>
      <c r="I137" s="355" t="str">
        <f>IF(VLOOKUP($A137,記①女,7,FALSE)="","",VLOOKUP($A137,記①女,7,FALSE))</f>
        <v/>
      </c>
      <c r="J137" s="357" t="str">
        <f>IF(VLOOKUP($A137,記①女,8,FALSE)="","",VLOOKUP($A137,記①女,8,FALSE))</f>
        <v/>
      </c>
      <c r="K137" s="355" t="str">
        <f>IF(VLOOKUP($A137,記①女,9,FALSE)="","",VLOOKUP($A137,記①女,9,FALSE))</f>
        <v/>
      </c>
      <c r="L137" s="357" t="str">
        <f>IF(VLOOKUP($A137,記①女,10,FALSE)="","",VLOOKUP($A137,記①女,10,FALSE))</f>
        <v/>
      </c>
      <c r="M137" s="359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59"/>
      <c r="D138" s="24" t="str">
        <f>IF($B137="","",VLOOKUP($B137,名簿,2,FALSE))</f>
        <v/>
      </c>
      <c r="E138" s="359"/>
      <c r="F138" s="359"/>
      <c r="G138" s="355"/>
      <c r="H138" s="357"/>
      <c r="I138" s="355"/>
      <c r="J138" s="357"/>
      <c r="K138" s="355"/>
      <c r="L138" s="357"/>
      <c r="M138" s="359"/>
      <c r="N138" s="361"/>
    </row>
    <row r="139" spans="1:14" ht="13.5" customHeight="1" x14ac:dyDescent="0.15">
      <c r="A139" s="329">
        <f t="shared" ref="A139" si="46">A137+1</f>
        <v>53</v>
      </c>
      <c r="B139" s="320" t="str">
        <f>IF(VLOOKUP($A139,記①女,2,FALSE)="","",VLOOKUP($A139,記①女,2,FALSE))</f>
        <v/>
      </c>
      <c r="C139" s="359"/>
      <c r="D139" s="25" t="str">
        <f>IF($B139="","",IF(VLOOKUP($B139,名簿,3,FALSE)="","",VLOOKUP($B139,名簿,3,FALSE)))</f>
        <v/>
      </c>
      <c r="E139" s="359" t="str">
        <f>IF($B139="","",IF(VLOOKUP($B139,名簿,4,FALSE)="","",VLOOKUP($B139,名簿,4,FALSE)))</f>
        <v/>
      </c>
      <c r="F139" s="359" t="str">
        <f>IF($B139="","",IF(VLOOKUP($B139,名簿,5,FALSE)="","",VLOOKUP($B139,名簿,5,FALSE)))</f>
        <v/>
      </c>
      <c r="G139" s="355" t="str">
        <f>IF(VLOOKUP($A139,記①女,5,FALSE)="","",VLOOKUP($A139,記①女,5,FALSE))</f>
        <v/>
      </c>
      <c r="H139" s="357" t="str">
        <f>IF(VLOOKUP($A139,記①女,6,FALSE)="","",VLOOKUP($A139,記①女,6,FALSE))</f>
        <v/>
      </c>
      <c r="I139" s="355" t="str">
        <f>IF(VLOOKUP($A139,記①女,7,FALSE)="","",VLOOKUP($A139,記①女,7,FALSE))</f>
        <v/>
      </c>
      <c r="J139" s="357" t="str">
        <f>IF(VLOOKUP($A139,記①女,8,FALSE)="","",VLOOKUP($A139,記①女,8,FALSE))</f>
        <v/>
      </c>
      <c r="K139" s="355" t="str">
        <f>IF(VLOOKUP($A139,記①女,9,FALSE)="","",VLOOKUP($A139,記①女,9,FALSE))</f>
        <v/>
      </c>
      <c r="L139" s="357" t="str">
        <f>IF(VLOOKUP($A139,記①女,10,FALSE)="","",VLOOKUP($A139,記①女,10,FALSE))</f>
        <v/>
      </c>
      <c r="M139" s="359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59"/>
      <c r="D140" s="24" t="str">
        <f>IF($B139="","",VLOOKUP($B139,名簿,2,FALSE))</f>
        <v/>
      </c>
      <c r="E140" s="359"/>
      <c r="F140" s="359"/>
      <c r="G140" s="355"/>
      <c r="H140" s="357"/>
      <c r="I140" s="355"/>
      <c r="J140" s="357"/>
      <c r="K140" s="355"/>
      <c r="L140" s="357"/>
      <c r="M140" s="359"/>
      <c r="N140" s="361"/>
    </row>
    <row r="141" spans="1:14" ht="13.5" customHeight="1" x14ac:dyDescent="0.15">
      <c r="A141" s="329">
        <f t="shared" ref="A141" si="47">A139+1</f>
        <v>54</v>
      </c>
      <c r="B141" s="320" t="str">
        <f>IF(VLOOKUP($A141,記①女,2,FALSE)="","",VLOOKUP($A141,記①女,2,FALSE))</f>
        <v/>
      </c>
      <c r="C141" s="359"/>
      <c r="D141" s="25" t="str">
        <f>IF($B141="","",IF(VLOOKUP($B141,名簿,3,FALSE)="","",VLOOKUP($B141,名簿,3,FALSE)))</f>
        <v/>
      </c>
      <c r="E141" s="359" t="str">
        <f>IF($B141="","",IF(VLOOKUP($B141,名簿,4,FALSE)="","",VLOOKUP($B141,名簿,4,FALSE)))</f>
        <v/>
      </c>
      <c r="F141" s="359" t="str">
        <f>IF($B141="","",IF(VLOOKUP($B141,名簿,5,FALSE)="","",VLOOKUP($B141,名簿,5,FALSE)))</f>
        <v/>
      </c>
      <c r="G141" s="355" t="str">
        <f>IF(VLOOKUP($A141,記①女,5,FALSE)="","",VLOOKUP($A141,記①女,5,FALSE))</f>
        <v/>
      </c>
      <c r="H141" s="357" t="str">
        <f>IF(VLOOKUP($A141,記①女,6,FALSE)="","",VLOOKUP($A141,記①女,6,FALSE))</f>
        <v/>
      </c>
      <c r="I141" s="355" t="str">
        <f>IF(VLOOKUP($A141,記①女,7,FALSE)="","",VLOOKUP($A141,記①女,7,FALSE))</f>
        <v/>
      </c>
      <c r="J141" s="357" t="str">
        <f>IF(VLOOKUP($A141,記①女,8,FALSE)="","",VLOOKUP($A141,記①女,8,FALSE))</f>
        <v/>
      </c>
      <c r="K141" s="355" t="str">
        <f>IF(VLOOKUP($A141,記①女,9,FALSE)="","",VLOOKUP($A141,記①女,9,FALSE))</f>
        <v/>
      </c>
      <c r="L141" s="357" t="str">
        <f>IF(VLOOKUP($A141,記①女,10,FALSE)="","",VLOOKUP($A141,記①女,10,FALSE))</f>
        <v/>
      </c>
      <c r="M141" s="359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59"/>
      <c r="D142" s="24" t="str">
        <f>IF($B141="","",VLOOKUP($B141,名簿,2,FALSE))</f>
        <v/>
      </c>
      <c r="E142" s="359"/>
      <c r="F142" s="359"/>
      <c r="G142" s="355"/>
      <c r="H142" s="357"/>
      <c r="I142" s="355"/>
      <c r="J142" s="357"/>
      <c r="K142" s="355"/>
      <c r="L142" s="357"/>
      <c r="M142" s="359"/>
      <c r="N142" s="361"/>
    </row>
    <row r="143" spans="1:14" ht="13.5" customHeight="1" x14ac:dyDescent="0.15">
      <c r="A143" s="329">
        <f t="shared" ref="A143" si="48">A141+1</f>
        <v>55</v>
      </c>
      <c r="B143" s="320" t="str">
        <f>IF(VLOOKUP($A143,記①女,2,FALSE)="","",VLOOKUP($A143,記①女,2,FALSE))</f>
        <v/>
      </c>
      <c r="C143" s="359"/>
      <c r="D143" s="25" t="str">
        <f>IF($B143="","",IF(VLOOKUP($B143,名簿,3,FALSE)="","",VLOOKUP($B143,名簿,3,FALSE)))</f>
        <v/>
      </c>
      <c r="E143" s="359" t="str">
        <f>IF($B143="","",IF(VLOOKUP($B143,名簿,4,FALSE)="","",VLOOKUP($B143,名簿,4,FALSE)))</f>
        <v/>
      </c>
      <c r="F143" s="359" t="str">
        <f>IF($B143="","",IF(VLOOKUP($B143,名簿,5,FALSE)="","",VLOOKUP($B143,名簿,5,FALSE)))</f>
        <v/>
      </c>
      <c r="G143" s="355" t="str">
        <f>IF(VLOOKUP($A143,記①女,5,FALSE)="","",VLOOKUP($A143,記①女,5,FALSE))</f>
        <v/>
      </c>
      <c r="H143" s="357" t="str">
        <f>IF(VLOOKUP($A143,記①女,6,FALSE)="","",VLOOKUP($A143,記①女,6,FALSE))</f>
        <v/>
      </c>
      <c r="I143" s="355" t="str">
        <f>IF(VLOOKUP($A143,記①女,7,FALSE)="","",VLOOKUP($A143,記①女,7,FALSE))</f>
        <v/>
      </c>
      <c r="J143" s="357" t="str">
        <f>IF(VLOOKUP($A143,記①女,8,FALSE)="","",VLOOKUP($A143,記①女,8,FALSE))</f>
        <v/>
      </c>
      <c r="K143" s="355" t="str">
        <f>IF(VLOOKUP($A143,記①女,9,FALSE)="","",VLOOKUP($A143,記①女,9,FALSE))</f>
        <v/>
      </c>
      <c r="L143" s="357" t="str">
        <f>IF(VLOOKUP($A143,記①女,10,FALSE)="","",VLOOKUP($A143,記①女,10,FALSE))</f>
        <v/>
      </c>
      <c r="M143" s="359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59"/>
      <c r="D144" s="24" t="str">
        <f>IF($B143="","",VLOOKUP($B143,名簿,2,FALSE))</f>
        <v/>
      </c>
      <c r="E144" s="359"/>
      <c r="F144" s="359"/>
      <c r="G144" s="355"/>
      <c r="H144" s="357"/>
      <c r="I144" s="355"/>
      <c r="J144" s="357"/>
      <c r="K144" s="355"/>
      <c r="L144" s="357"/>
      <c r="M144" s="359"/>
      <c r="N144" s="361"/>
    </row>
    <row r="145" spans="1:14" ht="13.5" customHeight="1" x14ac:dyDescent="0.15">
      <c r="A145" s="329">
        <f t="shared" ref="A145" si="49">A143+1</f>
        <v>56</v>
      </c>
      <c r="B145" s="320" t="str">
        <f>IF(VLOOKUP($A145,記①女,2,FALSE)="","",VLOOKUP($A145,記①女,2,FALSE))</f>
        <v/>
      </c>
      <c r="C145" s="359"/>
      <c r="D145" s="25" t="str">
        <f>IF($B145="","",IF(VLOOKUP($B145,名簿,3,FALSE)="","",VLOOKUP($B145,名簿,3,FALSE)))</f>
        <v/>
      </c>
      <c r="E145" s="359" t="str">
        <f>IF($B145="","",IF(VLOOKUP($B145,名簿,4,FALSE)="","",VLOOKUP($B145,名簿,4,FALSE)))</f>
        <v/>
      </c>
      <c r="F145" s="359" t="str">
        <f>IF($B145="","",IF(VLOOKUP($B145,名簿,5,FALSE)="","",VLOOKUP($B145,名簿,5,FALSE)))</f>
        <v/>
      </c>
      <c r="G145" s="355" t="str">
        <f>IF(VLOOKUP($A145,記①女,5,FALSE)="","",VLOOKUP($A145,記①女,5,FALSE))</f>
        <v/>
      </c>
      <c r="H145" s="357" t="str">
        <f>IF(VLOOKUP($A145,記①女,6,FALSE)="","",VLOOKUP($A145,記①女,6,FALSE))</f>
        <v/>
      </c>
      <c r="I145" s="355" t="str">
        <f>IF(VLOOKUP($A145,記①女,7,FALSE)="","",VLOOKUP($A145,記①女,7,FALSE))</f>
        <v/>
      </c>
      <c r="J145" s="357" t="str">
        <f>IF(VLOOKUP($A145,記①女,8,FALSE)="","",VLOOKUP($A145,記①女,8,FALSE))</f>
        <v/>
      </c>
      <c r="K145" s="355" t="str">
        <f>IF(VLOOKUP($A145,記①女,9,FALSE)="","",VLOOKUP($A145,記①女,9,FALSE))</f>
        <v/>
      </c>
      <c r="L145" s="357" t="str">
        <f>IF(VLOOKUP($A145,記①女,10,FALSE)="","",VLOOKUP($A145,記①女,10,FALSE))</f>
        <v/>
      </c>
      <c r="M145" s="359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59"/>
      <c r="D146" s="24" t="str">
        <f>IF($B145="","",VLOOKUP($B145,名簿,2,FALSE))</f>
        <v/>
      </c>
      <c r="E146" s="359"/>
      <c r="F146" s="359"/>
      <c r="G146" s="355"/>
      <c r="H146" s="357"/>
      <c r="I146" s="355"/>
      <c r="J146" s="357"/>
      <c r="K146" s="355"/>
      <c r="L146" s="357"/>
      <c r="M146" s="359"/>
      <c r="N146" s="361"/>
    </row>
    <row r="147" spans="1:14" ht="13.5" customHeight="1" x14ac:dyDescent="0.15">
      <c r="A147" s="329">
        <f t="shared" ref="A147" si="50">A145+1</f>
        <v>57</v>
      </c>
      <c r="B147" s="320" t="str">
        <f>IF(VLOOKUP($A147,記①女,2,FALSE)="","",VLOOKUP($A147,記①女,2,FALSE))</f>
        <v/>
      </c>
      <c r="C147" s="359"/>
      <c r="D147" s="25" t="str">
        <f>IF($B147="","",IF(VLOOKUP($B147,名簿,3,FALSE)="","",VLOOKUP($B147,名簿,3,FALSE)))</f>
        <v/>
      </c>
      <c r="E147" s="359" t="str">
        <f>IF($B147="","",IF(VLOOKUP($B147,名簿,4,FALSE)="","",VLOOKUP($B147,名簿,4,FALSE)))</f>
        <v/>
      </c>
      <c r="F147" s="359" t="str">
        <f>IF($B147="","",IF(VLOOKUP($B147,名簿,5,FALSE)="","",VLOOKUP($B147,名簿,5,FALSE)))</f>
        <v/>
      </c>
      <c r="G147" s="355" t="str">
        <f>IF(VLOOKUP($A147,記①女,5,FALSE)="","",VLOOKUP($A147,記①女,5,FALSE))</f>
        <v/>
      </c>
      <c r="H147" s="357" t="str">
        <f>IF(VLOOKUP($A147,記①女,6,FALSE)="","",VLOOKUP($A147,記①女,6,FALSE))</f>
        <v/>
      </c>
      <c r="I147" s="355" t="str">
        <f>IF(VLOOKUP($A147,記①女,7,FALSE)="","",VLOOKUP($A147,記①女,7,FALSE))</f>
        <v/>
      </c>
      <c r="J147" s="357" t="str">
        <f>IF(VLOOKUP($A147,記①女,8,FALSE)="","",VLOOKUP($A147,記①女,8,FALSE))</f>
        <v/>
      </c>
      <c r="K147" s="355" t="str">
        <f>IF(VLOOKUP($A147,記①女,9,FALSE)="","",VLOOKUP($A147,記①女,9,FALSE))</f>
        <v/>
      </c>
      <c r="L147" s="357" t="str">
        <f>IF(VLOOKUP($A147,記①女,10,FALSE)="","",VLOOKUP($A147,記①女,10,FALSE))</f>
        <v/>
      </c>
      <c r="M147" s="359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59"/>
      <c r="D148" s="24" t="str">
        <f>IF($B147="","",VLOOKUP($B147,名簿,2,FALSE))</f>
        <v/>
      </c>
      <c r="E148" s="359"/>
      <c r="F148" s="359"/>
      <c r="G148" s="355"/>
      <c r="H148" s="357"/>
      <c r="I148" s="355"/>
      <c r="J148" s="357"/>
      <c r="K148" s="355"/>
      <c r="L148" s="357"/>
      <c r="M148" s="359"/>
      <c r="N148" s="361"/>
    </row>
    <row r="149" spans="1:14" ht="13.5" customHeight="1" x14ac:dyDescent="0.15">
      <c r="A149" s="329">
        <f t="shared" ref="A149" si="51">A147+1</f>
        <v>58</v>
      </c>
      <c r="B149" s="320" t="str">
        <f>IF(VLOOKUP($A149,記①女,2,FALSE)="","",VLOOKUP($A149,記①女,2,FALSE))</f>
        <v/>
      </c>
      <c r="C149" s="359"/>
      <c r="D149" s="25" t="str">
        <f>IF($B149="","",IF(VLOOKUP($B149,名簿,3,FALSE)="","",VLOOKUP($B149,名簿,3,FALSE)))</f>
        <v/>
      </c>
      <c r="E149" s="359" t="str">
        <f>IF($B149="","",IF(VLOOKUP($B149,名簿,4,FALSE)="","",VLOOKUP($B149,名簿,4,FALSE)))</f>
        <v/>
      </c>
      <c r="F149" s="359" t="str">
        <f>IF($B149="","",IF(VLOOKUP($B149,名簿,5,FALSE)="","",VLOOKUP($B149,名簿,5,FALSE)))</f>
        <v/>
      </c>
      <c r="G149" s="355" t="str">
        <f>IF(VLOOKUP($A149,記①女,5,FALSE)="","",VLOOKUP($A149,記①女,5,FALSE))</f>
        <v/>
      </c>
      <c r="H149" s="357" t="str">
        <f>IF(VLOOKUP($A149,記①女,6,FALSE)="","",VLOOKUP($A149,記①女,6,FALSE))</f>
        <v/>
      </c>
      <c r="I149" s="355" t="str">
        <f>IF(VLOOKUP($A149,記①女,7,FALSE)="","",VLOOKUP($A149,記①女,7,FALSE))</f>
        <v/>
      </c>
      <c r="J149" s="357" t="str">
        <f>IF(VLOOKUP($A149,記①女,8,FALSE)="","",VLOOKUP($A149,記①女,8,FALSE))</f>
        <v/>
      </c>
      <c r="K149" s="355" t="str">
        <f>IF(VLOOKUP($A149,記①女,9,FALSE)="","",VLOOKUP($A149,記①女,9,FALSE))</f>
        <v/>
      </c>
      <c r="L149" s="357" t="str">
        <f>IF(VLOOKUP($A149,記①女,10,FALSE)="","",VLOOKUP($A149,記①女,10,FALSE))</f>
        <v/>
      </c>
      <c r="M149" s="359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59"/>
      <c r="D150" s="24" t="str">
        <f>IF($B149="","",VLOOKUP($B149,名簿,2,FALSE))</f>
        <v/>
      </c>
      <c r="E150" s="359"/>
      <c r="F150" s="359"/>
      <c r="G150" s="355"/>
      <c r="H150" s="357"/>
      <c r="I150" s="355"/>
      <c r="J150" s="357"/>
      <c r="K150" s="355"/>
      <c r="L150" s="357"/>
      <c r="M150" s="359"/>
      <c r="N150" s="361"/>
    </row>
    <row r="151" spans="1:14" ht="13.5" customHeight="1" x14ac:dyDescent="0.15">
      <c r="A151" s="329">
        <f t="shared" ref="A151" si="52">A149+1</f>
        <v>59</v>
      </c>
      <c r="B151" s="320" t="str">
        <f>IF(VLOOKUP($A151,記①女,2,FALSE)="","",VLOOKUP($A151,記①女,2,FALSE))</f>
        <v/>
      </c>
      <c r="C151" s="359"/>
      <c r="D151" s="25" t="str">
        <f>IF($B151="","",IF(VLOOKUP($B151,名簿,3,FALSE)="","",VLOOKUP($B151,名簿,3,FALSE)))</f>
        <v/>
      </c>
      <c r="E151" s="359" t="str">
        <f>IF($B151="","",IF(VLOOKUP($B151,名簿,4,FALSE)="","",VLOOKUP($B151,名簿,4,FALSE)))</f>
        <v/>
      </c>
      <c r="F151" s="359" t="str">
        <f>IF($B151="","",IF(VLOOKUP($B151,名簿,5,FALSE)="","",VLOOKUP($B151,名簿,5,FALSE)))</f>
        <v/>
      </c>
      <c r="G151" s="355" t="str">
        <f>IF(VLOOKUP($A151,記①女,5,FALSE)="","",VLOOKUP($A151,記①女,5,FALSE))</f>
        <v/>
      </c>
      <c r="H151" s="357" t="str">
        <f>IF(VLOOKUP($A151,記①女,6,FALSE)="","",VLOOKUP($A151,記①女,6,FALSE))</f>
        <v/>
      </c>
      <c r="I151" s="355" t="str">
        <f>IF(VLOOKUP($A151,記①女,7,FALSE)="","",VLOOKUP($A151,記①女,7,FALSE))</f>
        <v/>
      </c>
      <c r="J151" s="357" t="str">
        <f>IF(VLOOKUP($A151,記①女,8,FALSE)="","",VLOOKUP($A151,記①女,8,FALSE))</f>
        <v/>
      </c>
      <c r="K151" s="355" t="str">
        <f>IF(VLOOKUP($A151,記①女,9,FALSE)="","",VLOOKUP($A151,記①女,9,FALSE))</f>
        <v/>
      </c>
      <c r="L151" s="357" t="str">
        <f>IF(VLOOKUP($A151,記①女,10,FALSE)="","",VLOOKUP($A151,記①女,10,FALSE))</f>
        <v/>
      </c>
      <c r="M151" s="359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59"/>
      <c r="D152" s="24" t="str">
        <f>IF($B151="","",VLOOKUP($B151,名簿,2,FALSE))</f>
        <v/>
      </c>
      <c r="E152" s="359"/>
      <c r="F152" s="359"/>
      <c r="G152" s="355"/>
      <c r="H152" s="357"/>
      <c r="I152" s="355"/>
      <c r="J152" s="357"/>
      <c r="K152" s="355"/>
      <c r="L152" s="357"/>
      <c r="M152" s="359"/>
      <c r="N152" s="361"/>
    </row>
    <row r="153" spans="1:14" ht="13.5" customHeight="1" thickBot="1" x14ac:dyDescent="0.2">
      <c r="A153" s="329">
        <f t="shared" ref="A153" si="53">A151+1</f>
        <v>60</v>
      </c>
      <c r="B153" s="308" t="str">
        <f>IF(VLOOKUP($A153,記①女,2,FALSE)="","",VLOOKUP($A153,記①女,2,FALSE))</f>
        <v/>
      </c>
      <c r="C153" s="362"/>
      <c r="D153" s="25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64" t="str">
        <f>IF(VLOOKUP($A153,記①女,5,FALSE)="","",VLOOKUP($A153,記①女,5,FALSE))</f>
        <v/>
      </c>
      <c r="H153" s="357" t="str">
        <f>IF(VLOOKUP($A153,記①女,6,FALSE)="","",VLOOKUP($A153,記①女,6,FALSE))</f>
        <v/>
      </c>
      <c r="I153" s="364" t="str">
        <f>IF(VLOOKUP($A153,記①女,7,FALSE)="","",VLOOKUP($A153,記①女,7,FALSE))</f>
        <v/>
      </c>
      <c r="J153" s="357" t="str">
        <f>IF(VLOOKUP($A153,記①女,8,FALSE)="","",VLOOKUP($A153,記①女,8,FALSE))</f>
        <v/>
      </c>
      <c r="K153" s="364" t="str">
        <f>IF(VLOOKUP($A153,記①女,9,FALSE)="","",VLOOKUP($A153,記①女,9,FALSE))</f>
        <v/>
      </c>
      <c r="L153" s="357" t="str">
        <f>IF(VLOOKUP($A153,記①女,10,FALSE)="","",VLOOKUP($A153,記①女,10,FALSE))</f>
        <v/>
      </c>
      <c r="M153" s="362" t="str">
        <f>IF($B153="","",IF(VLOOKUP($B153,名簿,7,FALSE)="","",VLOOKUP($B153,名簿,7,FALSE)))</f>
        <v/>
      </c>
      <c r="N153" s="366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63"/>
      <c r="D154" s="26" t="str">
        <f>IF($B153="","",VLOOKUP($B153,名簿,2,FALSE))</f>
        <v/>
      </c>
      <c r="E154" s="363"/>
      <c r="F154" s="363"/>
      <c r="G154" s="365"/>
      <c r="H154" s="368"/>
      <c r="I154" s="365"/>
      <c r="J154" s="368"/>
      <c r="K154" s="365"/>
      <c r="L154" s="368"/>
      <c r="M154" s="363"/>
      <c r="N154" s="367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IF(SUM(記①入力２!$F$4,記①入力２!$Q$4)=0,"",SUM(記①入力２!$F$4,記①入力２!$Q$4))</f>
        <v/>
      </c>
      <c r="I156" s="323" t="str">
        <f>IF(H156="","",H156*名簿!$L$7)</f>
        <v/>
      </c>
      <c r="J156" s="325" t="s">
        <v>14</v>
      </c>
      <c r="K156" s="321" t="str">
        <f>IF(SUM(記①入力２!$G$4,記①入力２!$R$4)=0,"",SUM(記①入力２!$G$4,記①入力２!$R$4))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記①入力２!$A$1</f>
        <v>第１回　厚木市陸上競技記録会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IF(VLOOKUP($A168,記①女,2,FALSE)="","",VLOOKUP($A168,記①女,2,FALSE))</f>
        <v/>
      </c>
      <c r="C168" s="358"/>
      <c r="D168" s="23" t="str">
        <f>IF($B168="","",IF(VLOOKUP($B168,名簿,3,FALSE)="","",VLOOKUP($B168,名簿,3,FALSE)))</f>
        <v/>
      </c>
      <c r="E168" s="358" t="str">
        <f>IF($B168="","",IF(VLOOKUP($B168,名簿,4,FALSE)="","",VLOOKUP($B168,名簿,4,FALSE)))</f>
        <v/>
      </c>
      <c r="F168" s="358" t="str">
        <f>IF($B168="","",IF(VLOOKUP($B168,名簿,5,FALSE)="","",VLOOKUP($B168,名簿,5,FALSE)))</f>
        <v/>
      </c>
      <c r="G168" s="354" t="str">
        <f>IF(VLOOKUP($A168,記①女,5,FALSE)="","",VLOOKUP($A168,記①女,5,FALSE))</f>
        <v/>
      </c>
      <c r="H168" s="356" t="str">
        <f>IF(VLOOKUP($A168,記①女,6,FALSE)="","",VLOOKUP($A168,記①女,6,FALSE))</f>
        <v/>
      </c>
      <c r="I168" s="354" t="str">
        <f>IF(VLOOKUP($A168,記①女,7,FALSE)="","",VLOOKUP($A168,記①女,7,FALSE))</f>
        <v/>
      </c>
      <c r="J168" s="356" t="str">
        <f>IF(VLOOKUP($A168,記①女,8,FALSE)="","",VLOOKUP($A168,記①女,8,FALSE))</f>
        <v/>
      </c>
      <c r="K168" s="354" t="str">
        <f>IF(VLOOKUP($A168,記①女,9,FALSE)="","",VLOOKUP($A168,記①女,9,FALSE))</f>
        <v/>
      </c>
      <c r="L168" s="356" t="str">
        <f>IF(VLOOKUP($A168,記①女,10,FALSE)="","",VLOOKUP($A168,記①女,10,FALSE))</f>
        <v/>
      </c>
      <c r="M168" s="358" t="str">
        <f>IF($B168="","",IF(VLOOKUP($B168,名簿,7,FALSE)="","",VLOOKUP($B168,名簿,7,FALSE)))</f>
        <v/>
      </c>
      <c r="N168" s="360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59"/>
      <c r="D169" s="24" t="str">
        <f>IF($B168="","",VLOOKUP($B168,名簿,2,FALSE))</f>
        <v/>
      </c>
      <c r="E169" s="359"/>
      <c r="F169" s="359"/>
      <c r="G169" s="355"/>
      <c r="H169" s="357"/>
      <c r="I169" s="355"/>
      <c r="J169" s="357"/>
      <c r="K169" s="355"/>
      <c r="L169" s="357"/>
      <c r="M169" s="359"/>
      <c r="N169" s="361"/>
    </row>
    <row r="170" spans="1:14" ht="13.5" customHeight="1" x14ac:dyDescent="0.15">
      <c r="A170" s="329">
        <f>A168+1</f>
        <v>62</v>
      </c>
      <c r="B170" s="320" t="str">
        <f>IF(VLOOKUP($A170,記①女,2,FALSE)="","",VLOOKUP($A170,記①女,2,FALSE))</f>
        <v/>
      </c>
      <c r="C170" s="359"/>
      <c r="D170" s="25" t="str">
        <f>IF($B170="","",IF(VLOOKUP($B170,名簿,3,FALSE)="","",VLOOKUP($B170,名簿,3,FALSE)))</f>
        <v/>
      </c>
      <c r="E170" s="359" t="str">
        <f>IF($B170="","",IF(VLOOKUP($B170,名簿,4,FALSE)="","",VLOOKUP($B170,名簿,4,FALSE)))</f>
        <v/>
      </c>
      <c r="F170" s="359" t="str">
        <f>IF($B170="","",IF(VLOOKUP($B170,名簿,5,FALSE)="","",VLOOKUP($B170,名簿,5,FALSE)))</f>
        <v/>
      </c>
      <c r="G170" s="355" t="str">
        <f>IF(VLOOKUP($A170,記①女,5,FALSE)="","",VLOOKUP($A170,記①女,5,FALSE))</f>
        <v/>
      </c>
      <c r="H170" s="357" t="str">
        <f>IF(VLOOKUP($A170,記①女,6,FALSE)="","",VLOOKUP($A170,記①女,6,FALSE))</f>
        <v/>
      </c>
      <c r="I170" s="355" t="str">
        <f>IF(VLOOKUP($A170,記①女,7,FALSE)="","",VLOOKUP($A170,記①女,7,FALSE))</f>
        <v/>
      </c>
      <c r="J170" s="357" t="str">
        <f>IF(VLOOKUP($A170,記①女,8,FALSE)="","",VLOOKUP($A170,記①女,8,FALSE))</f>
        <v/>
      </c>
      <c r="K170" s="355" t="str">
        <f>IF(VLOOKUP($A170,記①女,9,FALSE)="","",VLOOKUP($A170,記①女,9,FALSE))</f>
        <v/>
      </c>
      <c r="L170" s="357" t="str">
        <f>IF(VLOOKUP($A170,記①女,10,FALSE)="","",VLOOKUP($A170,記①女,10,FALSE))</f>
        <v/>
      </c>
      <c r="M170" s="359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59"/>
      <c r="D171" s="24" t="str">
        <f>IF($B170="","",VLOOKUP($B170,名簿,2,FALSE))</f>
        <v/>
      </c>
      <c r="E171" s="359"/>
      <c r="F171" s="359"/>
      <c r="G171" s="355"/>
      <c r="H171" s="357"/>
      <c r="I171" s="355"/>
      <c r="J171" s="357"/>
      <c r="K171" s="355"/>
      <c r="L171" s="357"/>
      <c r="M171" s="359"/>
      <c r="N171" s="361"/>
    </row>
    <row r="172" spans="1:14" ht="13.5" customHeight="1" x14ac:dyDescent="0.15">
      <c r="A172" s="329">
        <f t="shared" ref="A172" si="54">A170+1</f>
        <v>63</v>
      </c>
      <c r="B172" s="320" t="str">
        <f>IF(VLOOKUP($A172,記①女,2,FALSE)="","",VLOOKUP($A172,記①女,2,FALSE))</f>
        <v/>
      </c>
      <c r="C172" s="359"/>
      <c r="D172" s="25" t="str">
        <f>IF($B172="","",IF(VLOOKUP($B172,名簿,3,FALSE)="","",VLOOKUP($B172,名簿,3,FALSE)))</f>
        <v/>
      </c>
      <c r="E172" s="359" t="str">
        <f>IF($B172="","",IF(VLOOKUP($B172,名簿,4,FALSE)="","",VLOOKUP($B172,名簿,4,FALSE)))</f>
        <v/>
      </c>
      <c r="F172" s="359" t="str">
        <f>IF($B172="","",IF(VLOOKUP($B172,名簿,5,FALSE)="","",VLOOKUP($B172,名簿,5,FALSE)))</f>
        <v/>
      </c>
      <c r="G172" s="355" t="str">
        <f>IF(VLOOKUP($A172,記①女,5,FALSE)="","",VLOOKUP($A172,記①女,5,FALSE))</f>
        <v/>
      </c>
      <c r="H172" s="357" t="str">
        <f>IF(VLOOKUP($A172,記①女,6,FALSE)="","",VLOOKUP($A172,記①女,6,FALSE))</f>
        <v/>
      </c>
      <c r="I172" s="355" t="str">
        <f>IF(VLOOKUP($A172,記①女,7,FALSE)="","",VLOOKUP($A172,記①女,7,FALSE))</f>
        <v/>
      </c>
      <c r="J172" s="357" t="str">
        <f>IF(VLOOKUP($A172,記①女,8,FALSE)="","",VLOOKUP($A172,記①女,8,FALSE))</f>
        <v/>
      </c>
      <c r="K172" s="355" t="str">
        <f>IF(VLOOKUP($A172,記①女,9,FALSE)="","",VLOOKUP($A172,記①女,9,FALSE))</f>
        <v/>
      </c>
      <c r="L172" s="357" t="str">
        <f>IF(VLOOKUP($A172,記①女,10,FALSE)="","",VLOOKUP($A172,記①女,10,FALSE))</f>
        <v/>
      </c>
      <c r="M172" s="359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59"/>
      <c r="D173" s="24" t="str">
        <f>IF($B172="","",VLOOKUP($B172,名簿,2,FALSE))</f>
        <v/>
      </c>
      <c r="E173" s="359"/>
      <c r="F173" s="359"/>
      <c r="G173" s="355"/>
      <c r="H173" s="357"/>
      <c r="I173" s="355"/>
      <c r="J173" s="357"/>
      <c r="K173" s="355"/>
      <c r="L173" s="357"/>
      <c r="M173" s="359"/>
      <c r="N173" s="361"/>
    </row>
    <row r="174" spans="1:14" ht="13.5" customHeight="1" x14ac:dyDescent="0.15">
      <c r="A174" s="329">
        <f t="shared" ref="A174" si="55">A172+1</f>
        <v>64</v>
      </c>
      <c r="B174" s="320" t="str">
        <f>IF(VLOOKUP($A174,記①女,2,FALSE)="","",VLOOKUP($A174,記①女,2,FALSE))</f>
        <v/>
      </c>
      <c r="C174" s="359"/>
      <c r="D174" s="25" t="str">
        <f>IF($B174="","",IF(VLOOKUP($B174,名簿,3,FALSE)="","",VLOOKUP($B174,名簿,3,FALSE)))</f>
        <v/>
      </c>
      <c r="E174" s="359" t="str">
        <f>IF($B174="","",IF(VLOOKUP($B174,名簿,4,FALSE)="","",VLOOKUP($B174,名簿,4,FALSE)))</f>
        <v/>
      </c>
      <c r="F174" s="359" t="str">
        <f>IF($B174="","",IF(VLOOKUP($B174,名簿,5,FALSE)="","",VLOOKUP($B174,名簿,5,FALSE)))</f>
        <v/>
      </c>
      <c r="G174" s="355" t="str">
        <f>IF(VLOOKUP($A174,記①女,5,FALSE)="","",VLOOKUP($A174,記①女,5,FALSE))</f>
        <v/>
      </c>
      <c r="H174" s="357" t="str">
        <f>IF(VLOOKUP($A174,記①女,6,FALSE)="","",VLOOKUP($A174,記①女,6,FALSE))</f>
        <v/>
      </c>
      <c r="I174" s="355" t="str">
        <f>IF(VLOOKUP($A174,記①女,7,FALSE)="","",VLOOKUP($A174,記①女,7,FALSE))</f>
        <v/>
      </c>
      <c r="J174" s="357" t="str">
        <f>IF(VLOOKUP($A174,記①女,8,FALSE)="","",VLOOKUP($A174,記①女,8,FALSE))</f>
        <v/>
      </c>
      <c r="K174" s="355" t="str">
        <f>IF(VLOOKUP($A174,記①女,9,FALSE)="","",VLOOKUP($A174,記①女,9,FALSE))</f>
        <v/>
      </c>
      <c r="L174" s="357" t="str">
        <f>IF(VLOOKUP($A174,記①女,10,FALSE)="","",VLOOKUP($A174,記①女,10,FALSE))</f>
        <v/>
      </c>
      <c r="M174" s="359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59"/>
      <c r="D175" s="24" t="str">
        <f>IF($B174="","",VLOOKUP($B174,名簿,2,FALSE))</f>
        <v/>
      </c>
      <c r="E175" s="359"/>
      <c r="F175" s="359"/>
      <c r="G175" s="355"/>
      <c r="H175" s="357"/>
      <c r="I175" s="355"/>
      <c r="J175" s="357"/>
      <c r="K175" s="355"/>
      <c r="L175" s="357"/>
      <c r="M175" s="359"/>
      <c r="N175" s="361"/>
    </row>
    <row r="176" spans="1:14" ht="13.5" customHeight="1" x14ac:dyDescent="0.15">
      <c r="A176" s="329">
        <f t="shared" ref="A176" si="56">A174+1</f>
        <v>65</v>
      </c>
      <c r="B176" s="320" t="str">
        <f>IF(VLOOKUP($A176,記①女,2,FALSE)="","",VLOOKUP($A176,記①女,2,FALSE))</f>
        <v/>
      </c>
      <c r="C176" s="359"/>
      <c r="D176" s="25" t="str">
        <f>IF($B176="","",IF(VLOOKUP($B176,名簿,3,FALSE)="","",VLOOKUP($B176,名簿,3,FALSE)))</f>
        <v/>
      </c>
      <c r="E176" s="359" t="str">
        <f>IF($B176="","",IF(VLOOKUP($B176,名簿,4,FALSE)="","",VLOOKUP($B176,名簿,4,FALSE)))</f>
        <v/>
      </c>
      <c r="F176" s="359" t="str">
        <f>IF($B176="","",IF(VLOOKUP($B176,名簿,5,FALSE)="","",VLOOKUP($B176,名簿,5,FALSE)))</f>
        <v/>
      </c>
      <c r="G176" s="355" t="str">
        <f>IF(VLOOKUP($A176,記①女,5,FALSE)="","",VLOOKUP($A176,記①女,5,FALSE))</f>
        <v/>
      </c>
      <c r="H176" s="357" t="str">
        <f>IF(VLOOKUP($A176,記①女,6,FALSE)="","",VLOOKUP($A176,記①女,6,FALSE))</f>
        <v/>
      </c>
      <c r="I176" s="355" t="str">
        <f>IF(VLOOKUP($A176,記①女,7,FALSE)="","",VLOOKUP($A176,記①女,7,FALSE))</f>
        <v/>
      </c>
      <c r="J176" s="357" t="str">
        <f>IF(VLOOKUP($A176,記①女,8,FALSE)="","",VLOOKUP($A176,記①女,8,FALSE))</f>
        <v/>
      </c>
      <c r="K176" s="355" t="str">
        <f>IF(VLOOKUP($A176,記①女,9,FALSE)="","",VLOOKUP($A176,記①女,9,FALSE))</f>
        <v/>
      </c>
      <c r="L176" s="357" t="str">
        <f>IF(VLOOKUP($A176,記①女,10,FALSE)="","",VLOOKUP($A176,記①女,10,FALSE))</f>
        <v/>
      </c>
      <c r="M176" s="359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59"/>
      <c r="D177" s="24" t="str">
        <f>IF($B176="","",VLOOKUP($B176,名簿,2,FALSE))</f>
        <v/>
      </c>
      <c r="E177" s="359"/>
      <c r="F177" s="359"/>
      <c r="G177" s="355"/>
      <c r="H177" s="357"/>
      <c r="I177" s="355"/>
      <c r="J177" s="357"/>
      <c r="K177" s="355"/>
      <c r="L177" s="357"/>
      <c r="M177" s="359"/>
      <c r="N177" s="361"/>
    </row>
    <row r="178" spans="1:14" ht="13.5" customHeight="1" x14ac:dyDescent="0.15">
      <c r="A178" s="329">
        <f t="shared" ref="A178" si="57">A176+1</f>
        <v>66</v>
      </c>
      <c r="B178" s="320" t="str">
        <f>IF(VLOOKUP($A178,記①女,2,FALSE)="","",VLOOKUP($A178,記①女,2,FALSE))</f>
        <v/>
      </c>
      <c r="C178" s="359"/>
      <c r="D178" s="25" t="str">
        <f>IF($B178="","",IF(VLOOKUP($B178,名簿,3,FALSE)="","",VLOOKUP($B178,名簿,3,FALSE)))</f>
        <v/>
      </c>
      <c r="E178" s="359" t="str">
        <f>IF($B178="","",IF(VLOOKUP($B178,名簿,4,FALSE)="","",VLOOKUP($B178,名簿,4,FALSE)))</f>
        <v/>
      </c>
      <c r="F178" s="359" t="str">
        <f>IF($B178="","",IF(VLOOKUP($B178,名簿,5,FALSE)="","",VLOOKUP($B178,名簿,5,FALSE)))</f>
        <v/>
      </c>
      <c r="G178" s="355" t="str">
        <f>IF(VLOOKUP($A178,記①女,5,FALSE)="","",VLOOKUP($A178,記①女,5,FALSE))</f>
        <v/>
      </c>
      <c r="H178" s="357" t="str">
        <f>IF(VLOOKUP($A178,記①女,6,FALSE)="","",VLOOKUP($A178,記①女,6,FALSE))</f>
        <v/>
      </c>
      <c r="I178" s="355" t="str">
        <f>IF(VLOOKUP($A178,記①女,7,FALSE)="","",VLOOKUP($A178,記①女,7,FALSE))</f>
        <v/>
      </c>
      <c r="J178" s="357" t="str">
        <f>IF(VLOOKUP($A178,記①女,8,FALSE)="","",VLOOKUP($A178,記①女,8,FALSE))</f>
        <v/>
      </c>
      <c r="K178" s="355" t="str">
        <f>IF(VLOOKUP($A178,記①女,9,FALSE)="","",VLOOKUP($A178,記①女,9,FALSE))</f>
        <v/>
      </c>
      <c r="L178" s="357" t="str">
        <f>IF(VLOOKUP($A178,記①女,10,FALSE)="","",VLOOKUP($A178,記①女,10,FALSE))</f>
        <v/>
      </c>
      <c r="M178" s="359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59"/>
      <c r="D179" s="24" t="str">
        <f>IF($B178="","",VLOOKUP($B178,名簿,2,FALSE))</f>
        <v/>
      </c>
      <c r="E179" s="359"/>
      <c r="F179" s="359"/>
      <c r="G179" s="355"/>
      <c r="H179" s="357"/>
      <c r="I179" s="355"/>
      <c r="J179" s="357"/>
      <c r="K179" s="355"/>
      <c r="L179" s="357"/>
      <c r="M179" s="359"/>
      <c r="N179" s="361"/>
    </row>
    <row r="180" spans="1:14" ht="13.5" customHeight="1" x14ac:dyDescent="0.15">
      <c r="A180" s="329">
        <f t="shared" ref="A180" si="58">A178+1</f>
        <v>67</v>
      </c>
      <c r="B180" s="320" t="str">
        <f>IF(VLOOKUP($A180,記①女,2,FALSE)="","",VLOOKUP($A180,記①女,2,FALSE))</f>
        <v/>
      </c>
      <c r="C180" s="359"/>
      <c r="D180" s="25" t="str">
        <f>IF($B180="","",IF(VLOOKUP($B180,名簿,3,FALSE)="","",VLOOKUP($B180,名簿,3,FALSE)))</f>
        <v/>
      </c>
      <c r="E180" s="359" t="str">
        <f>IF($B180="","",IF(VLOOKUP($B180,名簿,4,FALSE)="","",VLOOKUP($B180,名簿,4,FALSE)))</f>
        <v/>
      </c>
      <c r="F180" s="359" t="str">
        <f>IF($B180="","",IF(VLOOKUP($B180,名簿,5,FALSE)="","",VLOOKUP($B180,名簿,5,FALSE)))</f>
        <v/>
      </c>
      <c r="G180" s="355" t="str">
        <f>IF(VLOOKUP($A180,記①女,5,FALSE)="","",VLOOKUP($A180,記①女,5,FALSE))</f>
        <v/>
      </c>
      <c r="H180" s="357" t="str">
        <f>IF(VLOOKUP($A180,記①女,6,FALSE)="","",VLOOKUP($A180,記①女,6,FALSE))</f>
        <v/>
      </c>
      <c r="I180" s="355" t="str">
        <f>IF(VLOOKUP($A180,記①女,7,FALSE)="","",VLOOKUP($A180,記①女,7,FALSE))</f>
        <v/>
      </c>
      <c r="J180" s="357" t="str">
        <f>IF(VLOOKUP($A180,記①女,8,FALSE)="","",VLOOKUP($A180,記①女,8,FALSE))</f>
        <v/>
      </c>
      <c r="K180" s="355" t="str">
        <f>IF(VLOOKUP($A180,記①女,9,FALSE)="","",VLOOKUP($A180,記①女,9,FALSE))</f>
        <v/>
      </c>
      <c r="L180" s="357" t="str">
        <f>IF(VLOOKUP($A180,記①女,10,FALSE)="","",VLOOKUP($A180,記①女,10,FALSE))</f>
        <v/>
      </c>
      <c r="M180" s="359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59"/>
      <c r="D181" s="24" t="str">
        <f>IF($B180="","",VLOOKUP($B180,名簿,2,FALSE))</f>
        <v/>
      </c>
      <c r="E181" s="359"/>
      <c r="F181" s="359"/>
      <c r="G181" s="355"/>
      <c r="H181" s="357"/>
      <c r="I181" s="355"/>
      <c r="J181" s="357"/>
      <c r="K181" s="355"/>
      <c r="L181" s="357"/>
      <c r="M181" s="359"/>
      <c r="N181" s="361"/>
    </row>
    <row r="182" spans="1:14" ht="13.5" customHeight="1" x14ac:dyDescent="0.15">
      <c r="A182" s="329">
        <f t="shared" ref="A182" si="59">A180+1</f>
        <v>68</v>
      </c>
      <c r="B182" s="320" t="str">
        <f>IF(VLOOKUP($A182,記①女,2,FALSE)="","",VLOOKUP($A182,記①女,2,FALSE))</f>
        <v/>
      </c>
      <c r="C182" s="359"/>
      <c r="D182" s="25" t="str">
        <f>IF($B182="","",IF(VLOOKUP($B182,名簿,3,FALSE)="","",VLOOKUP($B182,名簿,3,FALSE)))</f>
        <v/>
      </c>
      <c r="E182" s="359" t="str">
        <f>IF($B182="","",IF(VLOOKUP($B182,名簿,4,FALSE)="","",VLOOKUP($B182,名簿,4,FALSE)))</f>
        <v/>
      </c>
      <c r="F182" s="359" t="str">
        <f>IF($B182="","",IF(VLOOKUP($B182,名簿,5,FALSE)="","",VLOOKUP($B182,名簿,5,FALSE)))</f>
        <v/>
      </c>
      <c r="G182" s="355" t="str">
        <f>IF(VLOOKUP($A182,記①女,5,FALSE)="","",VLOOKUP($A182,記①女,5,FALSE))</f>
        <v/>
      </c>
      <c r="H182" s="357" t="str">
        <f>IF(VLOOKUP($A182,記①女,6,FALSE)="","",VLOOKUP($A182,記①女,6,FALSE))</f>
        <v/>
      </c>
      <c r="I182" s="355" t="str">
        <f>IF(VLOOKUP($A182,記①女,7,FALSE)="","",VLOOKUP($A182,記①女,7,FALSE))</f>
        <v/>
      </c>
      <c r="J182" s="357" t="str">
        <f>IF(VLOOKUP($A182,記①女,8,FALSE)="","",VLOOKUP($A182,記①女,8,FALSE))</f>
        <v/>
      </c>
      <c r="K182" s="355" t="str">
        <f>IF(VLOOKUP($A182,記①女,9,FALSE)="","",VLOOKUP($A182,記①女,9,FALSE))</f>
        <v/>
      </c>
      <c r="L182" s="357" t="str">
        <f>IF(VLOOKUP($A182,記①女,10,FALSE)="","",VLOOKUP($A182,記①女,10,FALSE))</f>
        <v/>
      </c>
      <c r="M182" s="359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59"/>
      <c r="D183" s="24" t="str">
        <f>IF($B182="","",VLOOKUP($B182,名簿,2,FALSE))</f>
        <v/>
      </c>
      <c r="E183" s="359"/>
      <c r="F183" s="359"/>
      <c r="G183" s="355"/>
      <c r="H183" s="357"/>
      <c r="I183" s="355"/>
      <c r="J183" s="357"/>
      <c r="K183" s="355"/>
      <c r="L183" s="357"/>
      <c r="M183" s="359"/>
      <c r="N183" s="361"/>
    </row>
    <row r="184" spans="1:14" ht="13.5" customHeight="1" x14ac:dyDescent="0.15">
      <c r="A184" s="329">
        <f t="shared" ref="A184" si="60">A182+1</f>
        <v>69</v>
      </c>
      <c r="B184" s="320" t="str">
        <f>IF(VLOOKUP($A184,記①女,2,FALSE)="","",VLOOKUP($A184,記①女,2,FALSE))</f>
        <v/>
      </c>
      <c r="C184" s="359"/>
      <c r="D184" s="25" t="str">
        <f>IF($B184="","",IF(VLOOKUP($B184,名簿,3,FALSE)="","",VLOOKUP($B184,名簿,3,FALSE)))</f>
        <v/>
      </c>
      <c r="E184" s="359" t="str">
        <f>IF($B184="","",IF(VLOOKUP($B184,名簿,4,FALSE)="","",VLOOKUP($B184,名簿,4,FALSE)))</f>
        <v/>
      </c>
      <c r="F184" s="359" t="str">
        <f>IF($B184="","",IF(VLOOKUP($B184,名簿,5,FALSE)="","",VLOOKUP($B184,名簿,5,FALSE)))</f>
        <v/>
      </c>
      <c r="G184" s="355" t="str">
        <f>IF(VLOOKUP($A184,記①女,5,FALSE)="","",VLOOKUP($A184,記①女,5,FALSE))</f>
        <v/>
      </c>
      <c r="H184" s="357" t="str">
        <f>IF(VLOOKUP($A184,記①女,6,FALSE)="","",VLOOKUP($A184,記①女,6,FALSE))</f>
        <v/>
      </c>
      <c r="I184" s="355" t="str">
        <f>IF(VLOOKUP($A184,記①女,7,FALSE)="","",VLOOKUP($A184,記①女,7,FALSE))</f>
        <v/>
      </c>
      <c r="J184" s="357" t="str">
        <f>IF(VLOOKUP($A184,記①女,8,FALSE)="","",VLOOKUP($A184,記①女,8,FALSE))</f>
        <v/>
      </c>
      <c r="K184" s="355" t="str">
        <f>IF(VLOOKUP($A184,記①女,9,FALSE)="","",VLOOKUP($A184,記①女,9,FALSE))</f>
        <v/>
      </c>
      <c r="L184" s="357" t="str">
        <f>IF(VLOOKUP($A184,記①女,10,FALSE)="","",VLOOKUP($A184,記①女,10,FALSE))</f>
        <v/>
      </c>
      <c r="M184" s="359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59"/>
      <c r="D185" s="24" t="str">
        <f>IF($B184="","",VLOOKUP($B184,名簿,2,FALSE))</f>
        <v/>
      </c>
      <c r="E185" s="359"/>
      <c r="F185" s="359"/>
      <c r="G185" s="355"/>
      <c r="H185" s="357"/>
      <c r="I185" s="355"/>
      <c r="J185" s="357"/>
      <c r="K185" s="355"/>
      <c r="L185" s="357"/>
      <c r="M185" s="359"/>
      <c r="N185" s="361"/>
    </row>
    <row r="186" spans="1:14" ht="13.5" customHeight="1" x14ac:dyDescent="0.15">
      <c r="A186" s="329">
        <f t="shared" ref="A186" si="61">A184+1</f>
        <v>70</v>
      </c>
      <c r="B186" s="320" t="str">
        <f>IF(VLOOKUP($A186,記①女,2,FALSE)="","",VLOOKUP($A186,記①女,2,FALSE))</f>
        <v/>
      </c>
      <c r="C186" s="359"/>
      <c r="D186" s="25" t="str">
        <f>IF($B186="","",IF(VLOOKUP($B186,名簿,3,FALSE)="","",VLOOKUP($B186,名簿,3,FALSE)))</f>
        <v/>
      </c>
      <c r="E186" s="359" t="str">
        <f>IF($B186="","",IF(VLOOKUP($B186,名簿,4,FALSE)="","",VLOOKUP($B186,名簿,4,FALSE)))</f>
        <v/>
      </c>
      <c r="F186" s="359" t="str">
        <f>IF($B186="","",IF(VLOOKUP($B186,名簿,5,FALSE)="","",VLOOKUP($B186,名簿,5,FALSE)))</f>
        <v/>
      </c>
      <c r="G186" s="355" t="str">
        <f>IF(VLOOKUP($A186,記①女,5,FALSE)="","",VLOOKUP($A186,記①女,5,FALSE))</f>
        <v/>
      </c>
      <c r="H186" s="357" t="str">
        <f>IF(VLOOKUP($A186,記①女,6,FALSE)="","",VLOOKUP($A186,記①女,6,FALSE))</f>
        <v/>
      </c>
      <c r="I186" s="355" t="str">
        <f>IF(VLOOKUP($A186,記①女,7,FALSE)="","",VLOOKUP($A186,記①女,7,FALSE))</f>
        <v/>
      </c>
      <c r="J186" s="357" t="str">
        <f>IF(VLOOKUP($A186,記①女,8,FALSE)="","",VLOOKUP($A186,記①女,8,FALSE))</f>
        <v/>
      </c>
      <c r="K186" s="355" t="str">
        <f>IF(VLOOKUP($A186,記①女,9,FALSE)="","",VLOOKUP($A186,記①女,9,FALSE))</f>
        <v/>
      </c>
      <c r="L186" s="357" t="str">
        <f>IF(VLOOKUP($A186,記①女,10,FALSE)="","",VLOOKUP($A186,記①女,10,FALSE))</f>
        <v/>
      </c>
      <c r="M186" s="359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59"/>
      <c r="D187" s="24" t="str">
        <f>IF($B186="","",VLOOKUP($B186,名簿,2,FALSE))</f>
        <v/>
      </c>
      <c r="E187" s="359"/>
      <c r="F187" s="359"/>
      <c r="G187" s="355"/>
      <c r="H187" s="357"/>
      <c r="I187" s="355"/>
      <c r="J187" s="357"/>
      <c r="K187" s="355"/>
      <c r="L187" s="357"/>
      <c r="M187" s="359"/>
      <c r="N187" s="361"/>
    </row>
    <row r="188" spans="1:14" ht="13.5" customHeight="1" x14ac:dyDescent="0.15">
      <c r="A188" s="329">
        <f t="shared" ref="A188" si="62">A186+1</f>
        <v>71</v>
      </c>
      <c r="B188" s="320" t="str">
        <f>IF(VLOOKUP($A188,記①女,2,FALSE)="","",VLOOKUP($A188,記①女,2,FALSE))</f>
        <v/>
      </c>
      <c r="C188" s="359"/>
      <c r="D188" s="25" t="str">
        <f>IF($B188="","",IF(VLOOKUP($B188,名簿,3,FALSE)="","",VLOOKUP($B188,名簿,3,FALSE)))</f>
        <v/>
      </c>
      <c r="E188" s="359" t="str">
        <f>IF($B188="","",IF(VLOOKUP($B188,名簿,4,FALSE)="","",VLOOKUP($B188,名簿,4,FALSE)))</f>
        <v/>
      </c>
      <c r="F188" s="359" t="str">
        <f>IF($B188="","",IF(VLOOKUP($B188,名簿,5,FALSE)="","",VLOOKUP($B188,名簿,5,FALSE)))</f>
        <v/>
      </c>
      <c r="G188" s="355" t="str">
        <f>IF(VLOOKUP($A188,記①女,5,FALSE)="","",VLOOKUP($A188,記①女,5,FALSE))</f>
        <v/>
      </c>
      <c r="H188" s="357" t="str">
        <f>IF(VLOOKUP($A188,記①女,6,FALSE)="","",VLOOKUP($A188,記①女,6,FALSE))</f>
        <v/>
      </c>
      <c r="I188" s="355" t="str">
        <f>IF(VLOOKUP($A188,記①女,7,FALSE)="","",VLOOKUP($A188,記①女,7,FALSE))</f>
        <v/>
      </c>
      <c r="J188" s="357" t="str">
        <f>IF(VLOOKUP($A188,記①女,8,FALSE)="","",VLOOKUP($A188,記①女,8,FALSE))</f>
        <v/>
      </c>
      <c r="K188" s="355" t="str">
        <f>IF(VLOOKUP($A188,記①女,9,FALSE)="","",VLOOKUP($A188,記①女,9,FALSE))</f>
        <v/>
      </c>
      <c r="L188" s="357" t="str">
        <f>IF(VLOOKUP($A188,記①女,10,FALSE)="","",VLOOKUP($A188,記①女,10,FALSE))</f>
        <v/>
      </c>
      <c r="M188" s="359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59"/>
      <c r="D189" s="24" t="str">
        <f>IF($B188="","",VLOOKUP($B188,名簿,2,FALSE))</f>
        <v/>
      </c>
      <c r="E189" s="359"/>
      <c r="F189" s="359"/>
      <c r="G189" s="355"/>
      <c r="H189" s="357"/>
      <c r="I189" s="355"/>
      <c r="J189" s="357"/>
      <c r="K189" s="355"/>
      <c r="L189" s="357"/>
      <c r="M189" s="359"/>
      <c r="N189" s="361"/>
    </row>
    <row r="190" spans="1:14" ht="13.5" customHeight="1" x14ac:dyDescent="0.15">
      <c r="A190" s="329">
        <f t="shared" ref="A190" si="63">A188+1</f>
        <v>72</v>
      </c>
      <c r="B190" s="320" t="str">
        <f>IF(VLOOKUP($A190,記①女,2,FALSE)="","",VLOOKUP($A190,記①女,2,FALSE))</f>
        <v/>
      </c>
      <c r="C190" s="359"/>
      <c r="D190" s="25" t="str">
        <f>IF($B190="","",IF(VLOOKUP($B190,名簿,3,FALSE)="","",VLOOKUP($B190,名簿,3,FALSE)))</f>
        <v/>
      </c>
      <c r="E190" s="359" t="str">
        <f>IF($B190="","",IF(VLOOKUP($B190,名簿,4,FALSE)="","",VLOOKUP($B190,名簿,4,FALSE)))</f>
        <v/>
      </c>
      <c r="F190" s="359" t="str">
        <f>IF($B190="","",IF(VLOOKUP($B190,名簿,5,FALSE)="","",VLOOKUP($B190,名簿,5,FALSE)))</f>
        <v/>
      </c>
      <c r="G190" s="355" t="str">
        <f>IF(VLOOKUP($A190,記①女,5,FALSE)="","",VLOOKUP($A190,記①女,5,FALSE))</f>
        <v/>
      </c>
      <c r="H190" s="357" t="str">
        <f>IF(VLOOKUP($A190,記①女,6,FALSE)="","",VLOOKUP($A190,記①女,6,FALSE))</f>
        <v/>
      </c>
      <c r="I190" s="355" t="str">
        <f>IF(VLOOKUP($A190,記①女,7,FALSE)="","",VLOOKUP($A190,記①女,7,FALSE))</f>
        <v/>
      </c>
      <c r="J190" s="357" t="str">
        <f>IF(VLOOKUP($A190,記①女,8,FALSE)="","",VLOOKUP($A190,記①女,8,FALSE))</f>
        <v/>
      </c>
      <c r="K190" s="355" t="str">
        <f>IF(VLOOKUP($A190,記①女,9,FALSE)="","",VLOOKUP($A190,記①女,9,FALSE))</f>
        <v/>
      </c>
      <c r="L190" s="357" t="str">
        <f>IF(VLOOKUP($A190,記①女,10,FALSE)="","",VLOOKUP($A190,記①女,10,FALSE))</f>
        <v/>
      </c>
      <c r="M190" s="359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59"/>
      <c r="D191" s="24" t="str">
        <f>IF($B190="","",VLOOKUP($B190,名簿,2,FALSE))</f>
        <v/>
      </c>
      <c r="E191" s="359"/>
      <c r="F191" s="359"/>
      <c r="G191" s="355"/>
      <c r="H191" s="357"/>
      <c r="I191" s="355"/>
      <c r="J191" s="357"/>
      <c r="K191" s="355"/>
      <c r="L191" s="357"/>
      <c r="M191" s="359"/>
      <c r="N191" s="361"/>
    </row>
    <row r="192" spans="1:14" ht="13.5" customHeight="1" x14ac:dyDescent="0.15">
      <c r="A192" s="329">
        <f t="shared" ref="A192" si="64">A190+1</f>
        <v>73</v>
      </c>
      <c r="B192" s="320" t="str">
        <f>IF(VLOOKUP($A192,記①女,2,FALSE)="","",VLOOKUP($A192,記①女,2,FALSE))</f>
        <v/>
      </c>
      <c r="C192" s="359"/>
      <c r="D192" s="25" t="str">
        <f>IF($B192="","",IF(VLOOKUP($B192,名簿,3,FALSE)="","",VLOOKUP($B192,名簿,3,FALSE)))</f>
        <v/>
      </c>
      <c r="E192" s="359" t="str">
        <f>IF($B192="","",IF(VLOOKUP($B192,名簿,4,FALSE)="","",VLOOKUP($B192,名簿,4,FALSE)))</f>
        <v/>
      </c>
      <c r="F192" s="359" t="str">
        <f>IF($B192="","",IF(VLOOKUP($B192,名簿,5,FALSE)="","",VLOOKUP($B192,名簿,5,FALSE)))</f>
        <v/>
      </c>
      <c r="G192" s="355" t="str">
        <f>IF(VLOOKUP($A192,記①女,5,FALSE)="","",VLOOKUP($A192,記①女,5,FALSE))</f>
        <v/>
      </c>
      <c r="H192" s="357" t="str">
        <f>IF(VLOOKUP($A192,記①女,6,FALSE)="","",VLOOKUP($A192,記①女,6,FALSE))</f>
        <v/>
      </c>
      <c r="I192" s="355" t="str">
        <f>IF(VLOOKUP($A192,記①女,7,FALSE)="","",VLOOKUP($A192,記①女,7,FALSE))</f>
        <v/>
      </c>
      <c r="J192" s="357" t="str">
        <f>IF(VLOOKUP($A192,記①女,8,FALSE)="","",VLOOKUP($A192,記①女,8,FALSE))</f>
        <v/>
      </c>
      <c r="K192" s="355" t="str">
        <f>IF(VLOOKUP($A192,記①女,9,FALSE)="","",VLOOKUP($A192,記①女,9,FALSE))</f>
        <v/>
      </c>
      <c r="L192" s="357" t="str">
        <f>IF(VLOOKUP($A192,記①女,10,FALSE)="","",VLOOKUP($A192,記①女,10,FALSE))</f>
        <v/>
      </c>
      <c r="M192" s="359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59"/>
      <c r="D193" s="24" t="str">
        <f>IF($B192="","",VLOOKUP($B192,名簿,2,FALSE))</f>
        <v/>
      </c>
      <c r="E193" s="359"/>
      <c r="F193" s="359"/>
      <c r="G193" s="355"/>
      <c r="H193" s="357"/>
      <c r="I193" s="355"/>
      <c r="J193" s="357"/>
      <c r="K193" s="355"/>
      <c r="L193" s="357"/>
      <c r="M193" s="359"/>
      <c r="N193" s="361"/>
    </row>
    <row r="194" spans="1:14" ht="13.5" customHeight="1" x14ac:dyDescent="0.15">
      <c r="A194" s="329">
        <f t="shared" ref="A194" si="65">A192+1</f>
        <v>74</v>
      </c>
      <c r="B194" s="320" t="str">
        <f>IF(VLOOKUP($A194,記①女,2,FALSE)="","",VLOOKUP($A194,記①女,2,FALSE))</f>
        <v/>
      </c>
      <c r="C194" s="359"/>
      <c r="D194" s="25" t="str">
        <f>IF($B194="","",IF(VLOOKUP($B194,名簿,3,FALSE)="","",VLOOKUP($B194,名簿,3,FALSE)))</f>
        <v/>
      </c>
      <c r="E194" s="359" t="str">
        <f>IF($B194="","",IF(VLOOKUP($B194,名簿,4,FALSE)="","",VLOOKUP($B194,名簿,4,FALSE)))</f>
        <v/>
      </c>
      <c r="F194" s="359" t="str">
        <f>IF($B194="","",IF(VLOOKUP($B194,名簿,5,FALSE)="","",VLOOKUP($B194,名簿,5,FALSE)))</f>
        <v/>
      </c>
      <c r="G194" s="355" t="str">
        <f>IF(VLOOKUP($A194,記①女,5,FALSE)="","",VLOOKUP($A194,記①女,5,FALSE))</f>
        <v/>
      </c>
      <c r="H194" s="357" t="str">
        <f>IF(VLOOKUP($A194,記①女,6,FALSE)="","",VLOOKUP($A194,記①女,6,FALSE))</f>
        <v/>
      </c>
      <c r="I194" s="355" t="str">
        <f>IF(VLOOKUP($A194,記①女,7,FALSE)="","",VLOOKUP($A194,記①女,7,FALSE))</f>
        <v/>
      </c>
      <c r="J194" s="357" t="str">
        <f>IF(VLOOKUP($A194,記①女,8,FALSE)="","",VLOOKUP($A194,記①女,8,FALSE))</f>
        <v/>
      </c>
      <c r="K194" s="355" t="str">
        <f>IF(VLOOKUP($A194,記①女,9,FALSE)="","",VLOOKUP($A194,記①女,9,FALSE))</f>
        <v/>
      </c>
      <c r="L194" s="357" t="str">
        <f>IF(VLOOKUP($A194,記①女,10,FALSE)="","",VLOOKUP($A194,記①女,10,FALSE))</f>
        <v/>
      </c>
      <c r="M194" s="359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59"/>
      <c r="D195" s="24" t="str">
        <f>IF($B194="","",VLOOKUP($B194,名簿,2,FALSE))</f>
        <v/>
      </c>
      <c r="E195" s="359"/>
      <c r="F195" s="359"/>
      <c r="G195" s="355"/>
      <c r="H195" s="357"/>
      <c r="I195" s="355"/>
      <c r="J195" s="357"/>
      <c r="K195" s="355"/>
      <c r="L195" s="357"/>
      <c r="M195" s="359"/>
      <c r="N195" s="361"/>
    </row>
    <row r="196" spans="1:14" ht="13.5" customHeight="1" x14ac:dyDescent="0.15">
      <c r="A196" s="329">
        <f t="shared" ref="A196" si="66">A194+1</f>
        <v>75</v>
      </c>
      <c r="B196" s="320" t="str">
        <f>IF(VLOOKUP($A196,記①女,2,FALSE)="","",VLOOKUP($A196,記①女,2,FALSE))</f>
        <v/>
      </c>
      <c r="C196" s="359"/>
      <c r="D196" s="25" t="str">
        <f>IF($B196="","",IF(VLOOKUP($B196,名簿,3,FALSE)="","",VLOOKUP($B196,名簿,3,FALSE)))</f>
        <v/>
      </c>
      <c r="E196" s="359" t="str">
        <f>IF($B196="","",IF(VLOOKUP($B196,名簿,4,FALSE)="","",VLOOKUP($B196,名簿,4,FALSE)))</f>
        <v/>
      </c>
      <c r="F196" s="359" t="str">
        <f>IF($B196="","",IF(VLOOKUP($B196,名簿,5,FALSE)="","",VLOOKUP($B196,名簿,5,FALSE)))</f>
        <v/>
      </c>
      <c r="G196" s="355" t="str">
        <f>IF(VLOOKUP($A196,記①女,5,FALSE)="","",VLOOKUP($A196,記①女,5,FALSE))</f>
        <v/>
      </c>
      <c r="H196" s="357" t="str">
        <f>IF(VLOOKUP($A196,記①女,6,FALSE)="","",VLOOKUP($A196,記①女,6,FALSE))</f>
        <v/>
      </c>
      <c r="I196" s="355" t="str">
        <f>IF(VLOOKUP($A196,記①女,7,FALSE)="","",VLOOKUP($A196,記①女,7,FALSE))</f>
        <v/>
      </c>
      <c r="J196" s="357" t="str">
        <f>IF(VLOOKUP($A196,記①女,8,FALSE)="","",VLOOKUP($A196,記①女,8,FALSE))</f>
        <v/>
      </c>
      <c r="K196" s="355" t="str">
        <f>IF(VLOOKUP($A196,記①女,9,FALSE)="","",VLOOKUP($A196,記①女,9,FALSE))</f>
        <v/>
      </c>
      <c r="L196" s="357" t="str">
        <f>IF(VLOOKUP($A196,記①女,10,FALSE)="","",VLOOKUP($A196,記①女,10,FALSE))</f>
        <v/>
      </c>
      <c r="M196" s="359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59"/>
      <c r="D197" s="24" t="str">
        <f>IF($B196="","",VLOOKUP($B196,名簿,2,FALSE))</f>
        <v/>
      </c>
      <c r="E197" s="359"/>
      <c r="F197" s="359"/>
      <c r="G197" s="355"/>
      <c r="H197" s="357"/>
      <c r="I197" s="355"/>
      <c r="J197" s="357"/>
      <c r="K197" s="355"/>
      <c r="L197" s="357"/>
      <c r="M197" s="359"/>
      <c r="N197" s="361"/>
    </row>
    <row r="198" spans="1:14" ht="13.5" customHeight="1" x14ac:dyDescent="0.15">
      <c r="A198" s="329">
        <f t="shared" ref="A198" si="67">A196+1</f>
        <v>76</v>
      </c>
      <c r="B198" s="320" t="str">
        <f>IF(VLOOKUP($A198,記①女,2,FALSE)="","",VLOOKUP($A198,記①女,2,FALSE))</f>
        <v/>
      </c>
      <c r="C198" s="359"/>
      <c r="D198" s="25" t="str">
        <f>IF($B198="","",IF(VLOOKUP($B198,名簿,3,FALSE)="","",VLOOKUP($B198,名簿,3,FALSE)))</f>
        <v/>
      </c>
      <c r="E198" s="359" t="str">
        <f>IF($B198="","",IF(VLOOKUP($B198,名簿,4,FALSE)="","",VLOOKUP($B198,名簿,4,FALSE)))</f>
        <v/>
      </c>
      <c r="F198" s="359" t="str">
        <f>IF($B198="","",IF(VLOOKUP($B198,名簿,5,FALSE)="","",VLOOKUP($B198,名簿,5,FALSE)))</f>
        <v/>
      </c>
      <c r="G198" s="355" t="str">
        <f>IF(VLOOKUP($A198,記①女,5,FALSE)="","",VLOOKUP($A198,記①女,5,FALSE))</f>
        <v/>
      </c>
      <c r="H198" s="357" t="str">
        <f>IF(VLOOKUP($A198,記①女,6,FALSE)="","",VLOOKUP($A198,記①女,6,FALSE))</f>
        <v/>
      </c>
      <c r="I198" s="355" t="str">
        <f>IF(VLOOKUP($A198,記①女,7,FALSE)="","",VLOOKUP($A198,記①女,7,FALSE))</f>
        <v/>
      </c>
      <c r="J198" s="357" t="str">
        <f>IF(VLOOKUP($A198,記①女,8,FALSE)="","",VLOOKUP($A198,記①女,8,FALSE))</f>
        <v/>
      </c>
      <c r="K198" s="355" t="str">
        <f>IF(VLOOKUP($A198,記①女,9,FALSE)="","",VLOOKUP($A198,記①女,9,FALSE))</f>
        <v/>
      </c>
      <c r="L198" s="357" t="str">
        <f>IF(VLOOKUP($A198,記①女,10,FALSE)="","",VLOOKUP($A198,記①女,10,FALSE))</f>
        <v/>
      </c>
      <c r="M198" s="359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59"/>
      <c r="D199" s="24" t="str">
        <f>IF($B198="","",VLOOKUP($B198,名簿,2,FALSE))</f>
        <v/>
      </c>
      <c r="E199" s="359"/>
      <c r="F199" s="359"/>
      <c r="G199" s="355"/>
      <c r="H199" s="357"/>
      <c r="I199" s="355"/>
      <c r="J199" s="357"/>
      <c r="K199" s="355"/>
      <c r="L199" s="357"/>
      <c r="M199" s="359"/>
      <c r="N199" s="361"/>
    </row>
    <row r="200" spans="1:14" ht="13.5" customHeight="1" x14ac:dyDescent="0.15">
      <c r="A200" s="329">
        <f t="shared" ref="A200" si="68">A198+1</f>
        <v>77</v>
      </c>
      <c r="B200" s="320" t="str">
        <f>IF(VLOOKUP($A200,記①女,2,FALSE)="","",VLOOKUP($A200,記①女,2,FALSE))</f>
        <v/>
      </c>
      <c r="C200" s="359"/>
      <c r="D200" s="25" t="str">
        <f>IF($B200="","",IF(VLOOKUP($B200,名簿,3,FALSE)="","",VLOOKUP($B200,名簿,3,FALSE)))</f>
        <v/>
      </c>
      <c r="E200" s="359" t="str">
        <f>IF($B200="","",IF(VLOOKUP($B200,名簿,4,FALSE)="","",VLOOKUP($B200,名簿,4,FALSE)))</f>
        <v/>
      </c>
      <c r="F200" s="359" t="str">
        <f>IF($B200="","",IF(VLOOKUP($B200,名簿,5,FALSE)="","",VLOOKUP($B200,名簿,5,FALSE)))</f>
        <v/>
      </c>
      <c r="G200" s="355" t="str">
        <f>IF(VLOOKUP($A200,記①女,5,FALSE)="","",VLOOKUP($A200,記①女,5,FALSE))</f>
        <v/>
      </c>
      <c r="H200" s="357" t="str">
        <f>IF(VLOOKUP($A200,記①女,6,FALSE)="","",VLOOKUP($A200,記①女,6,FALSE))</f>
        <v/>
      </c>
      <c r="I200" s="355" t="str">
        <f>IF(VLOOKUP($A200,記①女,7,FALSE)="","",VLOOKUP($A200,記①女,7,FALSE))</f>
        <v/>
      </c>
      <c r="J200" s="357" t="str">
        <f>IF(VLOOKUP($A200,記①女,8,FALSE)="","",VLOOKUP($A200,記①女,8,FALSE))</f>
        <v/>
      </c>
      <c r="K200" s="355" t="str">
        <f>IF(VLOOKUP($A200,記①女,9,FALSE)="","",VLOOKUP($A200,記①女,9,FALSE))</f>
        <v/>
      </c>
      <c r="L200" s="357" t="str">
        <f>IF(VLOOKUP($A200,記①女,10,FALSE)="","",VLOOKUP($A200,記①女,10,FALSE))</f>
        <v/>
      </c>
      <c r="M200" s="359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59"/>
      <c r="D201" s="24" t="str">
        <f>IF($B200="","",VLOOKUP($B200,名簿,2,FALSE))</f>
        <v/>
      </c>
      <c r="E201" s="359"/>
      <c r="F201" s="359"/>
      <c r="G201" s="355"/>
      <c r="H201" s="357"/>
      <c r="I201" s="355"/>
      <c r="J201" s="357"/>
      <c r="K201" s="355"/>
      <c r="L201" s="357"/>
      <c r="M201" s="359"/>
      <c r="N201" s="361"/>
    </row>
    <row r="202" spans="1:14" ht="13.5" customHeight="1" x14ac:dyDescent="0.15">
      <c r="A202" s="329">
        <f t="shared" ref="A202" si="69">A200+1</f>
        <v>78</v>
      </c>
      <c r="B202" s="320" t="str">
        <f>IF(VLOOKUP($A202,記①女,2,FALSE)="","",VLOOKUP($A202,記①女,2,FALSE))</f>
        <v/>
      </c>
      <c r="C202" s="359"/>
      <c r="D202" s="25" t="str">
        <f>IF($B202="","",IF(VLOOKUP($B202,名簿,3,FALSE)="","",VLOOKUP($B202,名簿,3,FALSE)))</f>
        <v/>
      </c>
      <c r="E202" s="359" t="str">
        <f>IF($B202="","",IF(VLOOKUP($B202,名簿,4,FALSE)="","",VLOOKUP($B202,名簿,4,FALSE)))</f>
        <v/>
      </c>
      <c r="F202" s="359" t="str">
        <f>IF($B202="","",IF(VLOOKUP($B202,名簿,5,FALSE)="","",VLOOKUP($B202,名簿,5,FALSE)))</f>
        <v/>
      </c>
      <c r="G202" s="355" t="str">
        <f>IF(VLOOKUP($A202,記①女,5,FALSE)="","",VLOOKUP($A202,記①女,5,FALSE))</f>
        <v/>
      </c>
      <c r="H202" s="357" t="str">
        <f>IF(VLOOKUP($A202,記①女,6,FALSE)="","",VLOOKUP($A202,記①女,6,FALSE))</f>
        <v/>
      </c>
      <c r="I202" s="355" t="str">
        <f>IF(VLOOKUP($A202,記①女,7,FALSE)="","",VLOOKUP($A202,記①女,7,FALSE))</f>
        <v/>
      </c>
      <c r="J202" s="357" t="str">
        <f>IF(VLOOKUP($A202,記①女,8,FALSE)="","",VLOOKUP($A202,記①女,8,FALSE))</f>
        <v/>
      </c>
      <c r="K202" s="355" t="str">
        <f>IF(VLOOKUP($A202,記①女,9,FALSE)="","",VLOOKUP($A202,記①女,9,FALSE))</f>
        <v/>
      </c>
      <c r="L202" s="357" t="str">
        <f>IF(VLOOKUP($A202,記①女,10,FALSE)="","",VLOOKUP($A202,記①女,10,FALSE))</f>
        <v/>
      </c>
      <c r="M202" s="359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59"/>
      <c r="D203" s="24" t="str">
        <f>IF($B202="","",VLOOKUP($B202,名簿,2,FALSE))</f>
        <v/>
      </c>
      <c r="E203" s="359"/>
      <c r="F203" s="359"/>
      <c r="G203" s="355"/>
      <c r="H203" s="357"/>
      <c r="I203" s="355"/>
      <c r="J203" s="357"/>
      <c r="K203" s="355"/>
      <c r="L203" s="357"/>
      <c r="M203" s="359"/>
      <c r="N203" s="361"/>
    </row>
    <row r="204" spans="1:14" ht="13.5" customHeight="1" x14ac:dyDescent="0.15">
      <c r="A204" s="329">
        <f t="shared" ref="A204" si="70">A202+1</f>
        <v>79</v>
      </c>
      <c r="B204" s="320" t="str">
        <f>IF(VLOOKUP($A204,記①女,2,FALSE)="","",VLOOKUP($A204,記①女,2,FALSE))</f>
        <v/>
      </c>
      <c r="C204" s="359"/>
      <c r="D204" s="25" t="str">
        <f>IF($B204="","",IF(VLOOKUP($B204,名簿,3,FALSE)="","",VLOOKUP($B204,名簿,3,FALSE)))</f>
        <v/>
      </c>
      <c r="E204" s="359" t="str">
        <f>IF($B204="","",IF(VLOOKUP($B204,名簿,4,FALSE)="","",VLOOKUP($B204,名簿,4,FALSE)))</f>
        <v/>
      </c>
      <c r="F204" s="359" t="str">
        <f>IF($B204="","",IF(VLOOKUP($B204,名簿,5,FALSE)="","",VLOOKUP($B204,名簿,5,FALSE)))</f>
        <v/>
      </c>
      <c r="G204" s="355" t="str">
        <f>IF(VLOOKUP($A204,記①女,5,FALSE)="","",VLOOKUP($A204,記①女,5,FALSE))</f>
        <v/>
      </c>
      <c r="H204" s="357" t="str">
        <f>IF(VLOOKUP($A204,記①女,6,FALSE)="","",VLOOKUP($A204,記①女,6,FALSE))</f>
        <v/>
      </c>
      <c r="I204" s="355" t="str">
        <f>IF(VLOOKUP($A204,記①女,7,FALSE)="","",VLOOKUP($A204,記①女,7,FALSE))</f>
        <v/>
      </c>
      <c r="J204" s="357" t="str">
        <f>IF(VLOOKUP($A204,記①女,8,FALSE)="","",VLOOKUP($A204,記①女,8,FALSE))</f>
        <v/>
      </c>
      <c r="K204" s="355" t="str">
        <f>IF(VLOOKUP($A204,記①女,9,FALSE)="","",VLOOKUP($A204,記①女,9,FALSE))</f>
        <v/>
      </c>
      <c r="L204" s="357" t="str">
        <f>IF(VLOOKUP($A204,記①女,10,FALSE)="","",VLOOKUP($A204,記①女,10,FALSE))</f>
        <v/>
      </c>
      <c r="M204" s="359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59"/>
      <c r="D205" s="24" t="str">
        <f>IF($B204="","",VLOOKUP($B204,名簿,2,FALSE))</f>
        <v/>
      </c>
      <c r="E205" s="359"/>
      <c r="F205" s="359"/>
      <c r="G205" s="355"/>
      <c r="H205" s="357"/>
      <c r="I205" s="355"/>
      <c r="J205" s="357"/>
      <c r="K205" s="355"/>
      <c r="L205" s="357"/>
      <c r="M205" s="359"/>
      <c r="N205" s="361"/>
    </row>
    <row r="206" spans="1:14" ht="13.5" customHeight="1" thickBot="1" x14ac:dyDescent="0.2">
      <c r="A206" s="329">
        <f t="shared" ref="A206" si="71">A204+1</f>
        <v>80</v>
      </c>
      <c r="B206" s="308" t="str">
        <f>IF(VLOOKUP($A206,記①女,2,FALSE)="","",VLOOKUP($A206,記①女,2,FALSE))</f>
        <v/>
      </c>
      <c r="C206" s="362"/>
      <c r="D206" s="25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64" t="str">
        <f>IF(VLOOKUP($A206,記①女,5,FALSE)="","",VLOOKUP($A206,記①女,5,FALSE))</f>
        <v/>
      </c>
      <c r="H206" s="357" t="str">
        <f>IF(VLOOKUP($A206,記①女,6,FALSE)="","",VLOOKUP($A206,記①女,6,FALSE))</f>
        <v/>
      </c>
      <c r="I206" s="364" t="str">
        <f>IF(VLOOKUP($A206,記①女,7,FALSE)="","",VLOOKUP($A206,記①女,7,FALSE))</f>
        <v/>
      </c>
      <c r="J206" s="357" t="str">
        <f>IF(VLOOKUP($A206,記①女,8,FALSE)="","",VLOOKUP($A206,記①女,8,FALSE))</f>
        <v/>
      </c>
      <c r="K206" s="364" t="str">
        <f>IF(VLOOKUP($A206,記①女,9,FALSE)="","",VLOOKUP($A206,記①女,9,FALSE))</f>
        <v/>
      </c>
      <c r="L206" s="357" t="str">
        <f>IF(VLOOKUP($A206,記①女,10,FALSE)="","",VLOOKUP($A206,記①女,10,FALSE))</f>
        <v/>
      </c>
      <c r="M206" s="362" t="str">
        <f>IF($B206="","",IF(VLOOKUP($B206,名簿,7,FALSE)="","",VLOOKUP($B206,名簿,7,FALSE)))</f>
        <v/>
      </c>
      <c r="N206" s="366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63"/>
      <c r="D207" s="26" t="str">
        <f>IF($B206="","",VLOOKUP($B206,名簿,2,FALSE))</f>
        <v/>
      </c>
      <c r="E207" s="363"/>
      <c r="F207" s="363"/>
      <c r="G207" s="365"/>
      <c r="H207" s="368"/>
      <c r="I207" s="365"/>
      <c r="J207" s="368"/>
      <c r="K207" s="365"/>
      <c r="L207" s="368"/>
      <c r="M207" s="363"/>
      <c r="N207" s="367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IF(SUM(記①入力２!$F$4,記①入力２!$Q$4)=0,"",SUM(記①入力２!$F$4,記①入力２!$Q$4))</f>
        <v/>
      </c>
      <c r="I209" s="323" t="str">
        <f>IF(H209="","",H209*名簿!$L$7)</f>
        <v/>
      </c>
      <c r="J209" s="325" t="s">
        <v>14</v>
      </c>
      <c r="K209" s="321" t="str">
        <f>IF(SUM(記①入力２!$G$4,記①入力２!$R$4)=0,"",SUM(記①入力２!$G$4,記①入力２!$R$4))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6311" priority="1196" stopIfTrue="1">
      <formula>G9="円盤投"</formula>
    </cfRule>
    <cfRule type="expression" dxfId="6310" priority="1197" stopIfTrue="1">
      <formula>G9="やり投"</formula>
    </cfRule>
    <cfRule type="expression" dxfId="6309" priority="1198" stopIfTrue="1">
      <formula>G9="砲丸投"</formula>
    </cfRule>
    <cfRule type="expression" dxfId="6308" priority="1199" stopIfTrue="1">
      <formula>G9="走幅跳"</formula>
    </cfRule>
    <cfRule type="expression" dxfId="6307" priority="1200" stopIfTrue="1">
      <formula>G9="走高跳"</formula>
    </cfRule>
  </conditionalFormatting>
  <conditionalFormatting sqref="L31">
    <cfRule type="expression" dxfId="6306" priority="941" stopIfTrue="1">
      <formula>K31="円盤投"</formula>
    </cfRule>
    <cfRule type="expression" dxfId="6305" priority="942" stopIfTrue="1">
      <formula>K31="やり投"</formula>
    </cfRule>
    <cfRule type="expression" dxfId="6304" priority="943" stopIfTrue="1">
      <formula>K31="砲丸投"</formula>
    </cfRule>
    <cfRule type="expression" dxfId="6303" priority="944" stopIfTrue="1">
      <formula>K31="走幅跳"</formula>
    </cfRule>
    <cfRule type="expression" dxfId="6302" priority="945" stopIfTrue="1">
      <formula>K31="走高跳"</formula>
    </cfRule>
  </conditionalFormatting>
  <conditionalFormatting sqref="J35">
    <cfRule type="expression" dxfId="6301" priority="1031" stopIfTrue="1">
      <formula>I35="円盤投"</formula>
    </cfRule>
    <cfRule type="expression" dxfId="6300" priority="1032" stopIfTrue="1">
      <formula>I35="やり投"</formula>
    </cfRule>
    <cfRule type="expression" dxfId="6299" priority="1033" stopIfTrue="1">
      <formula>I35="砲丸投"</formula>
    </cfRule>
    <cfRule type="expression" dxfId="6298" priority="1034" stopIfTrue="1">
      <formula>I35="走幅跳"</formula>
    </cfRule>
    <cfRule type="expression" dxfId="6297" priority="1035" stopIfTrue="1">
      <formula>I35="走高跳"</formula>
    </cfRule>
  </conditionalFormatting>
  <conditionalFormatting sqref="H37">
    <cfRule type="expression" dxfId="6296" priority="1126" stopIfTrue="1">
      <formula>G37="円盤投"</formula>
    </cfRule>
    <cfRule type="expression" dxfId="6295" priority="1127" stopIfTrue="1">
      <formula>G37="やり投"</formula>
    </cfRule>
    <cfRule type="expression" dxfId="6294" priority="1128" stopIfTrue="1">
      <formula>G37="砲丸投"</formula>
    </cfRule>
    <cfRule type="expression" dxfId="6293" priority="1129" stopIfTrue="1">
      <formula>G37="走幅跳"</formula>
    </cfRule>
    <cfRule type="expression" dxfId="6292" priority="1130" stopIfTrue="1">
      <formula>G37="走高跳"</formula>
    </cfRule>
  </conditionalFormatting>
  <conditionalFormatting sqref="J43">
    <cfRule type="expression" dxfId="6291" priority="1011" stopIfTrue="1">
      <formula>I43="円盤投"</formula>
    </cfRule>
    <cfRule type="expression" dxfId="6290" priority="1012" stopIfTrue="1">
      <formula>I43="やり投"</formula>
    </cfRule>
    <cfRule type="expression" dxfId="6289" priority="1013" stopIfTrue="1">
      <formula>I43="砲丸投"</formula>
    </cfRule>
    <cfRule type="expression" dxfId="6288" priority="1014" stopIfTrue="1">
      <formula>I43="走幅跳"</formula>
    </cfRule>
    <cfRule type="expression" dxfId="6287" priority="1015" stopIfTrue="1">
      <formula>I43="走高跳"</formula>
    </cfRule>
  </conditionalFormatting>
  <conditionalFormatting sqref="J41">
    <cfRule type="expression" dxfId="6286" priority="1016" stopIfTrue="1">
      <formula>I41="円盤投"</formula>
    </cfRule>
    <cfRule type="expression" dxfId="6285" priority="1017" stopIfTrue="1">
      <formula>I41="やり投"</formula>
    </cfRule>
    <cfRule type="expression" dxfId="6284" priority="1018" stopIfTrue="1">
      <formula>I41="砲丸投"</formula>
    </cfRule>
    <cfRule type="expression" dxfId="6283" priority="1019" stopIfTrue="1">
      <formula>I41="走幅跳"</formula>
    </cfRule>
    <cfRule type="expression" dxfId="6282" priority="1020" stopIfTrue="1">
      <formula>I41="走高跳"</formula>
    </cfRule>
  </conditionalFormatting>
  <conditionalFormatting sqref="H43">
    <cfRule type="expression" dxfId="6281" priority="1111" stopIfTrue="1">
      <formula>G43="円盤投"</formula>
    </cfRule>
    <cfRule type="expression" dxfId="6280" priority="1112" stopIfTrue="1">
      <formula>G43="やり投"</formula>
    </cfRule>
    <cfRule type="expression" dxfId="6279" priority="1113" stopIfTrue="1">
      <formula>G43="砲丸投"</formula>
    </cfRule>
    <cfRule type="expression" dxfId="6278" priority="1114" stopIfTrue="1">
      <formula>G43="走幅跳"</formula>
    </cfRule>
    <cfRule type="expression" dxfId="6277" priority="1115" stopIfTrue="1">
      <formula>G43="走高跳"</formula>
    </cfRule>
  </conditionalFormatting>
  <conditionalFormatting sqref="J47">
    <cfRule type="expression" dxfId="6276" priority="1001" stopIfTrue="1">
      <formula>I47="円盤投"</formula>
    </cfRule>
    <cfRule type="expression" dxfId="6275" priority="1002" stopIfTrue="1">
      <formula>I47="やり投"</formula>
    </cfRule>
    <cfRule type="expression" dxfId="6274" priority="1003" stopIfTrue="1">
      <formula>I47="砲丸投"</formula>
    </cfRule>
    <cfRule type="expression" dxfId="6273" priority="1004" stopIfTrue="1">
      <formula>I47="走幅跳"</formula>
    </cfRule>
    <cfRule type="expression" dxfId="6272" priority="1005" stopIfTrue="1">
      <formula>I47="走高跳"</formula>
    </cfRule>
  </conditionalFormatting>
  <conditionalFormatting sqref="J9">
    <cfRule type="expression" dxfId="6271" priority="1096" stopIfTrue="1">
      <formula>I9="円盤投"</formula>
    </cfRule>
    <cfRule type="expression" dxfId="6270" priority="1097" stopIfTrue="1">
      <formula>I9="やり投"</formula>
    </cfRule>
    <cfRule type="expression" dxfId="6269" priority="1098" stopIfTrue="1">
      <formula>I9="砲丸投"</formula>
    </cfRule>
    <cfRule type="expression" dxfId="6268" priority="1099" stopIfTrue="1">
      <formula>I9="走幅跳"</formula>
    </cfRule>
    <cfRule type="expression" dxfId="6267" priority="1100" stopIfTrue="1">
      <formula>I9="走高跳"</formula>
    </cfRule>
  </conditionalFormatting>
  <conditionalFormatting sqref="H11">
    <cfRule type="expression" dxfId="6266" priority="1191" stopIfTrue="1">
      <formula>G11="円盤投"</formula>
    </cfRule>
    <cfRule type="expression" dxfId="6265" priority="1192" stopIfTrue="1">
      <formula>G11="やり投"</formula>
    </cfRule>
    <cfRule type="expression" dxfId="6264" priority="1193" stopIfTrue="1">
      <formula>G11="砲丸投"</formula>
    </cfRule>
    <cfRule type="expression" dxfId="6263" priority="1194" stopIfTrue="1">
      <formula>G11="走幅跳"</formula>
    </cfRule>
    <cfRule type="expression" dxfId="6262" priority="1195" stopIfTrue="1">
      <formula>G11="走高跳"</formula>
    </cfRule>
  </conditionalFormatting>
  <conditionalFormatting sqref="H13">
    <cfRule type="expression" dxfId="6261" priority="1186" stopIfTrue="1">
      <formula>G13="円盤投"</formula>
    </cfRule>
    <cfRule type="expression" dxfId="6260" priority="1187" stopIfTrue="1">
      <formula>G13="やり投"</formula>
    </cfRule>
    <cfRule type="expression" dxfId="6259" priority="1188" stopIfTrue="1">
      <formula>G13="砲丸投"</formula>
    </cfRule>
    <cfRule type="expression" dxfId="6258" priority="1189" stopIfTrue="1">
      <formula>G13="走幅跳"</formula>
    </cfRule>
    <cfRule type="expression" dxfId="6257" priority="1190" stopIfTrue="1">
      <formula>G13="走高跳"</formula>
    </cfRule>
  </conditionalFormatting>
  <conditionalFormatting sqref="H15">
    <cfRule type="expression" dxfId="6256" priority="1181" stopIfTrue="1">
      <formula>G15="円盤投"</formula>
    </cfRule>
    <cfRule type="expression" dxfId="6255" priority="1182" stopIfTrue="1">
      <formula>G15="やり投"</formula>
    </cfRule>
    <cfRule type="expression" dxfId="6254" priority="1183" stopIfTrue="1">
      <formula>G15="砲丸投"</formula>
    </cfRule>
    <cfRule type="expression" dxfId="6253" priority="1184" stopIfTrue="1">
      <formula>G15="走幅跳"</formula>
    </cfRule>
    <cfRule type="expression" dxfId="6252" priority="1185" stopIfTrue="1">
      <formula>G15="走高跳"</formula>
    </cfRule>
  </conditionalFormatting>
  <conditionalFormatting sqref="H17">
    <cfRule type="expression" dxfId="6251" priority="1176" stopIfTrue="1">
      <formula>G17="円盤投"</formula>
    </cfRule>
    <cfRule type="expression" dxfId="6250" priority="1177" stopIfTrue="1">
      <formula>G17="やり投"</formula>
    </cfRule>
    <cfRule type="expression" dxfId="6249" priority="1178" stopIfTrue="1">
      <formula>G17="砲丸投"</formula>
    </cfRule>
    <cfRule type="expression" dxfId="6248" priority="1179" stopIfTrue="1">
      <formula>G17="走幅跳"</formula>
    </cfRule>
    <cfRule type="expression" dxfId="6247" priority="1180" stopIfTrue="1">
      <formula>G17="走高跳"</formula>
    </cfRule>
  </conditionalFormatting>
  <conditionalFormatting sqref="H19">
    <cfRule type="expression" dxfId="6246" priority="1171" stopIfTrue="1">
      <formula>G19="円盤投"</formula>
    </cfRule>
    <cfRule type="expression" dxfId="6245" priority="1172" stopIfTrue="1">
      <formula>G19="やり投"</formula>
    </cfRule>
    <cfRule type="expression" dxfId="6244" priority="1173" stopIfTrue="1">
      <formula>G19="砲丸投"</formula>
    </cfRule>
    <cfRule type="expression" dxfId="6243" priority="1174" stopIfTrue="1">
      <formula>G19="走幅跳"</formula>
    </cfRule>
    <cfRule type="expression" dxfId="6242" priority="1175" stopIfTrue="1">
      <formula>G19="走高跳"</formula>
    </cfRule>
  </conditionalFormatting>
  <conditionalFormatting sqref="H21">
    <cfRule type="expression" dxfId="6241" priority="1166" stopIfTrue="1">
      <formula>G21="円盤投"</formula>
    </cfRule>
    <cfRule type="expression" dxfId="6240" priority="1167" stopIfTrue="1">
      <formula>G21="やり投"</formula>
    </cfRule>
    <cfRule type="expression" dxfId="6239" priority="1168" stopIfTrue="1">
      <formula>G21="砲丸投"</formula>
    </cfRule>
    <cfRule type="expression" dxfId="6238" priority="1169" stopIfTrue="1">
      <formula>G21="走幅跳"</formula>
    </cfRule>
    <cfRule type="expression" dxfId="6237" priority="1170" stopIfTrue="1">
      <formula>G21="走高跳"</formula>
    </cfRule>
  </conditionalFormatting>
  <conditionalFormatting sqref="H23">
    <cfRule type="expression" dxfId="6236" priority="1161" stopIfTrue="1">
      <formula>G23="円盤投"</formula>
    </cfRule>
    <cfRule type="expression" dxfId="6235" priority="1162" stopIfTrue="1">
      <formula>G23="やり投"</formula>
    </cfRule>
    <cfRule type="expression" dxfId="6234" priority="1163" stopIfTrue="1">
      <formula>G23="砲丸投"</formula>
    </cfRule>
    <cfRule type="expression" dxfId="6233" priority="1164" stopIfTrue="1">
      <formula>G23="走幅跳"</formula>
    </cfRule>
    <cfRule type="expression" dxfId="6232" priority="1165" stopIfTrue="1">
      <formula>G23="走高跳"</formula>
    </cfRule>
  </conditionalFormatting>
  <conditionalFormatting sqref="H25">
    <cfRule type="expression" dxfId="6231" priority="1156" stopIfTrue="1">
      <formula>G25="円盤投"</formula>
    </cfRule>
    <cfRule type="expression" dxfId="6230" priority="1157" stopIfTrue="1">
      <formula>G25="やり投"</formula>
    </cfRule>
    <cfRule type="expression" dxfId="6229" priority="1158" stopIfTrue="1">
      <formula>G25="砲丸投"</formula>
    </cfRule>
    <cfRule type="expression" dxfId="6228" priority="1159" stopIfTrue="1">
      <formula>G25="走幅跳"</formula>
    </cfRule>
    <cfRule type="expression" dxfId="6227" priority="1160" stopIfTrue="1">
      <formula>G25="走高跳"</formula>
    </cfRule>
  </conditionalFormatting>
  <conditionalFormatting sqref="H27">
    <cfRule type="expression" dxfId="6226" priority="1151" stopIfTrue="1">
      <formula>G27="円盤投"</formula>
    </cfRule>
    <cfRule type="expression" dxfId="6225" priority="1152" stopIfTrue="1">
      <formula>G27="やり投"</formula>
    </cfRule>
    <cfRule type="expression" dxfId="6224" priority="1153" stopIfTrue="1">
      <formula>G27="砲丸投"</formula>
    </cfRule>
    <cfRule type="expression" dxfId="6223" priority="1154" stopIfTrue="1">
      <formula>G27="走幅跳"</formula>
    </cfRule>
    <cfRule type="expression" dxfId="6222" priority="1155" stopIfTrue="1">
      <formula>G27="走高跳"</formula>
    </cfRule>
  </conditionalFormatting>
  <conditionalFormatting sqref="H29">
    <cfRule type="expression" dxfId="6221" priority="1146" stopIfTrue="1">
      <formula>G29="円盤投"</formula>
    </cfRule>
    <cfRule type="expression" dxfId="6220" priority="1147" stopIfTrue="1">
      <formula>G29="やり投"</formula>
    </cfRule>
    <cfRule type="expression" dxfId="6219" priority="1148" stopIfTrue="1">
      <formula>G29="砲丸投"</formula>
    </cfRule>
    <cfRule type="expression" dxfId="6218" priority="1149" stopIfTrue="1">
      <formula>G29="走幅跳"</formula>
    </cfRule>
    <cfRule type="expression" dxfId="6217" priority="1150" stopIfTrue="1">
      <formula>G29="走高跳"</formula>
    </cfRule>
  </conditionalFormatting>
  <conditionalFormatting sqref="H31">
    <cfRule type="expression" dxfId="6216" priority="1141" stopIfTrue="1">
      <formula>G31="円盤投"</formula>
    </cfRule>
    <cfRule type="expression" dxfId="6215" priority="1142" stopIfTrue="1">
      <formula>G31="やり投"</formula>
    </cfRule>
    <cfRule type="expression" dxfId="6214" priority="1143" stopIfTrue="1">
      <formula>G31="砲丸投"</formula>
    </cfRule>
    <cfRule type="expression" dxfId="6213" priority="1144" stopIfTrue="1">
      <formula>G31="走幅跳"</formula>
    </cfRule>
    <cfRule type="expression" dxfId="6212" priority="1145" stopIfTrue="1">
      <formula>G31="走高跳"</formula>
    </cfRule>
  </conditionalFormatting>
  <conditionalFormatting sqref="H33">
    <cfRule type="expression" dxfId="6211" priority="1136" stopIfTrue="1">
      <formula>G33="円盤投"</formula>
    </cfRule>
    <cfRule type="expression" dxfId="6210" priority="1137" stopIfTrue="1">
      <formula>G33="やり投"</formula>
    </cfRule>
    <cfRule type="expression" dxfId="6209" priority="1138" stopIfTrue="1">
      <formula>G33="砲丸投"</formula>
    </cfRule>
    <cfRule type="expression" dxfId="6208" priority="1139" stopIfTrue="1">
      <formula>G33="走幅跳"</formula>
    </cfRule>
    <cfRule type="expression" dxfId="6207" priority="1140" stopIfTrue="1">
      <formula>G33="走高跳"</formula>
    </cfRule>
  </conditionalFormatting>
  <conditionalFormatting sqref="H35">
    <cfRule type="expression" dxfId="6206" priority="1131" stopIfTrue="1">
      <formula>G35="円盤投"</formula>
    </cfRule>
    <cfRule type="expression" dxfId="6205" priority="1132" stopIfTrue="1">
      <formula>G35="やり投"</formula>
    </cfRule>
    <cfRule type="expression" dxfId="6204" priority="1133" stopIfTrue="1">
      <formula>G35="砲丸投"</formula>
    </cfRule>
    <cfRule type="expression" dxfId="6203" priority="1134" stopIfTrue="1">
      <formula>G35="走幅跳"</formula>
    </cfRule>
    <cfRule type="expression" dxfId="6202" priority="1135" stopIfTrue="1">
      <formula>G35="走高跳"</formula>
    </cfRule>
  </conditionalFormatting>
  <conditionalFormatting sqref="H39">
    <cfRule type="expression" dxfId="6201" priority="1121" stopIfTrue="1">
      <formula>G39="円盤投"</formula>
    </cfRule>
    <cfRule type="expression" dxfId="6200" priority="1122" stopIfTrue="1">
      <formula>G39="やり投"</formula>
    </cfRule>
    <cfRule type="expression" dxfId="6199" priority="1123" stopIfTrue="1">
      <formula>G39="砲丸投"</formula>
    </cfRule>
    <cfRule type="expression" dxfId="6198" priority="1124" stopIfTrue="1">
      <formula>G39="走幅跳"</formula>
    </cfRule>
    <cfRule type="expression" dxfId="6197" priority="1125" stopIfTrue="1">
      <formula>G39="走高跳"</formula>
    </cfRule>
  </conditionalFormatting>
  <conditionalFormatting sqref="H41">
    <cfRule type="expression" dxfId="6196" priority="1116" stopIfTrue="1">
      <formula>G41="円盤投"</formula>
    </cfRule>
    <cfRule type="expression" dxfId="6195" priority="1117" stopIfTrue="1">
      <formula>G41="やり投"</formula>
    </cfRule>
    <cfRule type="expression" dxfId="6194" priority="1118" stopIfTrue="1">
      <formula>G41="砲丸投"</formula>
    </cfRule>
    <cfRule type="expression" dxfId="6193" priority="1119" stopIfTrue="1">
      <formula>G41="走幅跳"</formula>
    </cfRule>
    <cfRule type="expression" dxfId="6192" priority="1120" stopIfTrue="1">
      <formula>G41="走高跳"</formula>
    </cfRule>
  </conditionalFormatting>
  <conditionalFormatting sqref="H45">
    <cfRule type="expression" dxfId="6191" priority="1106" stopIfTrue="1">
      <formula>G45="円盤投"</formula>
    </cfRule>
    <cfRule type="expression" dxfId="6190" priority="1107" stopIfTrue="1">
      <formula>G45="やり投"</formula>
    </cfRule>
    <cfRule type="expression" dxfId="6189" priority="1108" stopIfTrue="1">
      <formula>G45="砲丸投"</formula>
    </cfRule>
    <cfRule type="expression" dxfId="6188" priority="1109" stopIfTrue="1">
      <formula>G45="走幅跳"</formula>
    </cfRule>
    <cfRule type="expression" dxfId="6187" priority="1110" stopIfTrue="1">
      <formula>G45="走高跳"</formula>
    </cfRule>
  </conditionalFormatting>
  <conditionalFormatting sqref="H47">
    <cfRule type="expression" dxfId="6186" priority="1101" stopIfTrue="1">
      <formula>G47="円盤投"</formula>
    </cfRule>
    <cfRule type="expression" dxfId="6185" priority="1102" stopIfTrue="1">
      <formula>G47="やり投"</formula>
    </cfRule>
    <cfRule type="expression" dxfId="6184" priority="1103" stopIfTrue="1">
      <formula>G47="砲丸投"</formula>
    </cfRule>
    <cfRule type="expression" dxfId="6183" priority="1104" stopIfTrue="1">
      <formula>G47="走幅跳"</formula>
    </cfRule>
    <cfRule type="expression" dxfId="6182" priority="1105" stopIfTrue="1">
      <formula>G47="走高跳"</formula>
    </cfRule>
  </conditionalFormatting>
  <conditionalFormatting sqref="J11">
    <cfRule type="expression" dxfId="6181" priority="1091" stopIfTrue="1">
      <formula>I11="円盤投"</formula>
    </cfRule>
    <cfRule type="expression" dxfId="6180" priority="1092" stopIfTrue="1">
      <formula>I11="やり投"</formula>
    </cfRule>
    <cfRule type="expression" dxfId="6179" priority="1093" stopIfTrue="1">
      <formula>I11="砲丸投"</formula>
    </cfRule>
    <cfRule type="expression" dxfId="6178" priority="1094" stopIfTrue="1">
      <formula>I11="走幅跳"</formula>
    </cfRule>
    <cfRule type="expression" dxfId="6177" priority="1095" stopIfTrue="1">
      <formula>I11="走高跳"</formula>
    </cfRule>
  </conditionalFormatting>
  <conditionalFormatting sqref="J13">
    <cfRule type="expression" dxfId="6176" priority="1086" stopIfTrue="1">
      <formula>I13="円盤投"</formula>
    </cfRule>
    <cfRule type="expression" dxfId="6175" priority="1087" stopIfTrue="1">
      <formula>I13="やり投"</formula>
    </cfRule>
    <cfRule type="expression" dxfId="6174" priority="1088" stopIfTrue="1">
      <formula>I13="砲丸投"</formula>
    </cfRule>
    <cfRule type="expression" dxfId="6173" priority="1089" stopIfTrue="1">
      <formula>I13="走幅跳"</formula>
    </cfRule>
    <cfRule type="expression" dxfId="6172" priority="1090" stopIfTrue="1">
      <formula>I13="走高跳"</formula>
    </cfRule>
  </conditionalFormatting>
  <conditionalFormatting sqref="J15">
    <cfRule type="expression" dxfId="6171" priority="1081" stopIfTrue="1">
      <formula>I15="円盤投"</formula>
    </cfRule>
    <cfRule type="expression" dxfId="6170" priority="1082" stopIfTrue="1">
      <formula>I15="やり投"</formula>
    </cfRule>
    <cfRule type="expression" dxfId="6169" priority="1083" stopIfTrue="1">
      <formula>I15="砲丸投"</formula>
    </cfRule>
    <cfRule type="expression" dxfId="6168" priority="1084" stopIfTrue="1">
      <formula>I15="走幅跳"</formula>
    </cfRule>
    <cfRule type="expression" dxfId="6167" priority="1085" stopIfTrue="1">
      <formula>I15="走高跳"</formula>
    </cfRule>
  </conditionalFormatting>
  <conditionalFormatting sqref="J17">
    <cfRule type="expression" dxfId="6166" priority="1076" stopIfTrue="1">
      <formula>I17="円盤投"</formula>
    </cfRule>
    <cfRule type="expression" dxfId="6165" priority="1077" stopIfTrue="1">
      <formula>I17="やり投"</formula>
    </cfRule>
    <cfRule type="expression" dxfId="6164" priority="1078" stopIfTrue="1">
      <formula>I17="砲丸投"</formula>
    </cfRule>
    <cfRule type="expression" dxfId="6163" priority="1079" stopIfTrue="1">
      <formula>I17="走幅跳"</formula>
    </cfRule>
    <cfRule type="expression" dxfId="6162" priority="1080" stopIfTrue="1">
      <formula>I17="走高跳"</formula>
    </cfRule>
  </conditionalFormatting>
  <conditionalFormatting sqref="J19">
    <cfRule type="expression" dxfId="6161" priority="1071" stopIfTrue="1">
      <formula>I19="円盤投"</formula>
    </cfRule>
    <cfRule type="expression" dxfId="6160" priority="1072" stopIfTrue="1">
      <formula>I19="やり投"</formula>
    </cfRule>
    <cfRule type="expression" dxfId="6159" priority="1073" stopIfTrue="1">
      <formula>I19="砲丸投"</formula>
    </cfRule>
    <cfRule type="expression" dxfId="6158" priority="1074" stopIfTrue="1">
      <formula>I19="走幅跳"</formula>
    </cfRule>
    <cfRule type="expression" dxfId="6157" priority="1075" stopIfTrue="1">
      <formula>I19="走高跳"</formula>
    </cfRule>
  </conditionalFormatting>
  <conditionalFormatting sqref="J21">
    <cfRule type="expression" dxfId="6156" priority="1066" stopIfTrue="1">
      <formula>I21="円盤投"</formula>
    </cfRule>
    <cfRule type="expression" dxfId="6155" priority="1067" stopIfTrue="1">
      <formula>I21="やり投"</formula>
    </cfRule>
    <cfRule type="expression" dxfId="6154" priority="1068" stopIfTrue="1">
      <formula>I21="砲丸投"</formula>
    </cfRule>
    <cfRule type="expression" dxfId="6153" priority="1069" stopIfTrue="1">
      <formula>I21="走幅跳"</formula>
    </cfRule>
    <cfRule type="expression" dxfId="6152" priority="1070" stopIfTrue="1">
      <formula>I21="走高跳"</formula>
    </cfRule>
  </conditionalFormatting>
  <conditionalFormatting sqref="J23">
    <cfRule type="expression" dxfId="6151" priority="1061" stopIfTrue="1">
      <formula>I23="円盤投"</formula>
    </cfRule>
    <cfRule type="expression" dxfId="6150" priority="1062" stopIfTrue="1">
      <formula>I23="やり投"</formula>
    </cfRule>
    <cfRule type="expression" dxfId="6149" priority="1063" stopIfTrue="1">
      <formula>I23="砲丸投"</formula>
    </cfRule>
    <cfRule type="expression" dxfId="6148" priority="1064" stopIfTrue="1">
      <formula>I23="走幅跳"</formula>
    </cfRule>
    <cfRule type="expression" dxfId="6147" priority="1065" stopIfTrue="1">
      <formula>I23="走高跳"</formula>
    </cfRule>
  </conditionalFormatting>
  <conditionalFormatting sqref="J25">
    <cfRule type="expression" dxfId="6146" priority="1056" stopIfTrue="1">
      <formula>I25="円盤投"</formula>
    </cfRule>
    <cfRule type="expression" dxfId="6145" priority="1057" stopIfTrue="1">
      <formula>I25="やり投"</formula>
    </cfRule>
    <cfRule type="expression" dxfId="6144" priority="1058" stopIfTrue="1">
      <formula>I25="砲丸投"</formula>
    </cfRule>
    <cfRule type="expression" dxfId="6143" priority="1059" stopIfTrue="1">
      <formula>I25="走幅跳"</formula>
    </cfRule>
    <cfRule type="expression" dxfId="6142" priority="1060" stopIfTrue="1">
      <formula>I25="走高跳"</formula>
    </cfRule>
  </conditionalFormatting>
  <conditionalFormatting sqref="J27">
    <cfRule type="expression" dxfId="6141" priority="1051" stopIfTrue="1">
      <formula>I27="円盤投"</formula>
    </cfRule>
    <cfRule type="expression" dxfId="6140" priority="1052" stopIfTrue="1">
      <formula>I27="やり投"</formula>
    </cfRule>
    <cfRule type="expression" dxfId="6139" priority="1053" stopIfTrue="1">
      <formula>I27="砲丸投"</formula>
    </cfRule>
    <cfRule type="expression" dxfId="6138" priority="1054" stopIfTrue="1">
      <formula>I27="走幅跳"</formula>
    </cfRule>
    <cfRule type="expression" dxfId="6137" priority="1055" stopIfTrue="1">
      <formula>I27="走高跳"</formula>
    </cfRule>
  </conditionalFormatting>
  <conditionalFormatting sqref="J29">
    <cfRule type="expression" dxfId="6136" priority="1046" stopIfTrue="1">
      <formula>I29="円盤投"</formula>
    </cfRule>
    <cfRule type="expression" dxfId="6135" priority="1047" stopIfTrue="1">
      <formula>I29="やり投"</formula>
    </cfRule>
    <cfRule type="expression" dxfId="6134" priority="1048" stopIfTrue="1">
      <formula>I29="砲丸投"</formula>
    </cfRule>
    <cfRule type="expression" dxfId="6133" priority="1049" stopIfTrue="1">
      <formula>I29="走幅跳"</formula>
    </cfRule>
    <cfRule type="expression" dxfId="6132" priority="1050" stopIfTrue="1">
      <formula>I29="走高跳"</formula>
    </cfRule>
  </conditionalFormatting>
  <conditionalFormatting sqref="J31">
    <cfRule type="expression" dxfId="6131" priority="1041" stopIfTrue="1">
      <formula>I31="円盤投"</formula>
    </cfRule>
    <cfRule type="expression" dxfId="6130" priority="1042" stopIfTrue="1">
      <formula>I31="やり投"</formula>
    </cfRule>
    <cfRule type="expression" dxfId="6129" priority="1043" stopIfTrue="1">
      <formula>I31="砲丸投"</formula>
    </cfRule>
    <cfRule type="expression" dxfId="6128" priority="1044" stopIfTrue="1">
      <formula>I31="走幅跳"</formula>
    </cfRule>
    <cfRule type="expression" dxfId="6127" priority="1045" stopIfTrue="1">
      <formula>I31="走高跳"</formula>
    </cfRule>
  </conditionalFormatting>
  <conditionalFormatting sqref="J33">
    <cfRule type="expression" dxfId="6126" priority="1036" stopIfTrue="1">
      <formula>I33="円盤投"</formula>
    </cfRule>
    <cfRule type="expression" dxfId="6125" priority="1037" stopIfTrue="1">
      <formula>I33="やり投"</formula>
    </cfRule>
    <cfRule type="expression" dxfId="6124" priority="1038" stopIfTrue="1">
      <formula>I33="砲丸投"</formula>
    </cfRule>
    <cfRule type="expression" dxfId="6123" priority="1039" stopIfTrue="1">
      <formula>I33="走幅跳"</formula>
    </cfRule>
    <cfRule type="expression" dxfId="6122" priority="1040" stopIfTrue="1">
      <formula>I33="走高跳"</formula>
    </cfRule>
  </conditionalFormatting>
  <conditionalFormatting sqref="J37">
    <cfRule type="expression" dxfId="6121" priority="1026" stopIfTrue="1">
      <formula>I37="円盤投"</formula>
    </cfRule>
    <cfRule type="expression" dxfId="6120" priority="1027" stopIfTrue="1">
      <formula>I37="やり投"</formula>
    </cfRule>
    <cfRule type="expression" dxfId="6119" priority="1028" stopIfTrue="1">
      <formula>I37="砲丸投"</formula>
    </cfRule>
    <cfRule type="expression" dxfId="6118" priority="1029" stopIfTrue="1">
      <formula>I37="走幅跳"</formula>
    </cfRule>
    <cfRule type="expression" dxfId="6117" priority="1030" stopIfTrue="1">
      <formula>I37="走高跳"</formula>
    </cfRule>
  </conditionalFormatting>
  <conditionalFormatting sqref="J39">
    <cfRule type="expression" dxfId="6116" priority="1021" stopIfTrue="1">
      <formula>I39="円盤投"</formula>
    </cfRule>
    <cfRule type="expression" dxfId="6115" priority="1022" stopIfTrue="1">
      <formula>I39="やり投"</formula>
    </cfRule>
    <cfRule type="expression" dxfId="6114" priority="1023" stopIfTrue="1">
      <formula>I39="砲丸投"</formula>
    </cfRule>
    <cfRule type="expression" dxfId="6113" priority="1024" stopIfTrue="1">
      <formula>I39="走幅跳"</formula>
    </cfRule>
    <cfRule type="expression" dxfId="6112" priority="1025" stopIfTrue="1">
      <formula>I39="走高跳"</formula>
    </cfRule>
  </conditionalFormatting>
  <conditionalFormatting sqref="J45">
    <cfRule type="expression" dxfId="6111" priority="1006" stopIfTrue="1">
      <formula>I45="円盤投"</formula>
    </cfRule>
    <cfRule type="expression" dxfId="6110" priority="1007" stopIfTrue="1">
      <formula>I45="やり投"</formula>
    </cfRule>
    <cfRule type="expression" dxfId="6109" priority="1008" stopIfTrue="1">
      <formula>I45="砲丸投"</formula>
    </cfRule>
    <cfRule type="expression" dxfId="6108" priority="1009" stopIfTrue="1">
      <formula>I45="走幅跳"</formula>
    </cfRule>
    <cfRule type="expression" dxfId="6107" priority="1010" stopIfTrue="1">
      <formula>I45="走高跳"</formula>
    </cfRule>
  </conditionalFormatting>
  <conditionalFormatting sqref="L9">
    <cfRule type="expression" dxfId="6106" priority="996" stopIfTrue="1">
      <formula>K9="円盤投"</formula>
    </cfRule>
    <cfRule type="expression" dxfId="6105" priority="997" stopIfTrue="1">
      <formula>K9="やり投"</formula>
    </cfRule>
    <cfRule type="expression" dxfId="6104" priority="998" stopIfTrue="1">
      <formula>K9="砲丸投"</formula>
    </cfRule>
    <cfRule type="expression" dxfId="6103" priority="999" stopIfTrue="1">
      <formula>K9="走幅跳"</formula>
    </cfRule>
    <cfRule type="expression" dxfId="6102" priority="1000" stopIfTrue="1">
      <formula>K9="走高跳"</formula>
    </cfRule>
  </conditionalFormatting>
  <conditionalFormatting sqref="L11">
    <cfRule type="expression" dxfId="6101" priority="991" stopIfTrue="1">
      <formula>K11="円盤投"</formula>
    </cfRule>
    <cfRule type="expression" dxfId="6100" priority="992" stopIfTrue="1">
      <formula>K11="やり投"</formula>
    </cfRule>
    <cfRule type="expression" dxfId="6099" priority="993" stopIfTrue="1">
      <formula>K11="砲丸投"</formula>
    </cfRule>
    <cfRule type="expression" dxfId="6098" priority="994" stopIfTrue="1">
      <formula>K11="走幅跳"</formula>
    </cfRule>
    <cfRule type="expression" dxfId="6097" priority="995" stopIfTrue="1">
      <formula>K11="走高跳"</formula>
    </cfRule>
  </conditionalFormatting>
  <conditionalFormatting sqref="L13">
    <cfRule type="expression" dxfId="6096" priority="986" stopIfTrue="1">
      <formula>K13="円盤投"</formula>
    </cfRule>
    <cfRule type="expression" dxfId="6095" priority="987" stopIfTrue="1">
      <formula>K13="やり投"</formula>
    </cfRule>
    <cfRule type="expression" dxfId="6094" priority="988" stopIfTrue="1">
      <formula>K13="砲丸投"</formula>
    </cfRule>
    <cfRule type="expression" dxfId="6093" priority="989" stopIfTrue="1">
      <formula>K13="走幅跳"</formula>
    </cfRule>
    <cfRule type="expression" dxfId="6092" priority="990" stopIfTrue="1">
      <formula>K13="走高跳"</formula>
    </cfRule>
  </conditionalFormatting>
  <conditionalFormatting sqref="L15">
    <cfRule type="expression" dxfId="6091" priority="981" stopIfTrue="1">
      <formula>K15="円盤投"</formula>
    </cfRule>
    <cfRule type="expression" dxfId="6090" priority="982" stopIfTrue="1">
      <formula>K15="やり投"</formula>
    </cfRule>
    <cfRule type="expression" dxfId="6089" priority="983" stopIfTrue="1">
      <formula>K15="砲丸投"</formula>
    </cfRule>
    <cfRule type="expression" dxfId="6088" priority="984" stopIfTrue="1">
      <formula>K15="走幅跳"</formula>
    </cfRule>
    <cfRule type="expression" dxfId="6087" priority="985" stopIfTrue="1">
      <formula>K15="走高跳"</formula>
    </cfRule>
  </conditionalFormatting>
  <conditionalFormatting sqref="L17">
    <cfRule type="expression" dxfId="6086" priority="976" stopIfTrue="1">
      <formula>K17="円盤投"</formula>
    </cfRule>
    <cfRule type="expression" dxfId="6085" priority="977" stopIfTrue="1">
      <formula>K17="やり投"</formula>
    </cfRule>
    <cfRule type="expression" dxfId="6084" priority="978" stopIfTrue="1">
      <formula>K17="砲丸投"</formula>
    </cfRule>
    <cfRule type="expression" dxfId="6083" priority="979" stopIfTrue="1">
      <formula>K17="走幅跳"</formula>
    </cfRule>
    <cfRule type="expression" dxfId="6082" priority="980" stopIfTrue="1">
      <formula>K17="走高跳"</formula>
    </cfRule>
  </conditionalFormatting>
  <conditionalFormatting sqref="L19">
    <cfRule type="expression" dxfId="6081" priority="971" stopIfTrue="1">
      <formula>K19="円盤投"</formula>
    </cfRule>
    <cfRule type="expression" dxfId="6080" priority="972" stopIfTrue="1">
      <formula>K19="やり投"</formula>
    </cfRule>
    <cfRule type="expression" dxfId="6079" priority="973" stopIfTrue="1">
      <formula>K19="砲丸投"</formula>
    </cfRule>
    <cfRule type="expression" dxfId="6078" priority="974" stopIfTrue="1">
      <formula>K19="走幅跳"</formula>
    </cfRule>
    <cfRule type="expression" dxfId="6077" priority="975" stopIfTrue="1">
      <formula>K19="走高跳"</formula>
    </cfRule>
  </conditionalFormatting>
  <conditionalFormatting sqref="L21">
    <cfRule type="expression" dxfId="6076" priority="966" stopIfTrue="1">
      <formula>K21="円盤投"</formula>
    </cfRule>
    <cfRule type="expression" dxfId="6075" priority="967" stopIfTrue="1">
      <formula>K21="やり投"</formula>
    </cfRule>
    <cfRule type="expression" dxfId="6074" priority="968" stopIfTrue="1">
      <formula>K21="砲丸投"</formula>
    </cfRule>
    <cfRule type="expression" dxfId="6073" priority="969" stopIfTrue="1">
      <formula>K21="走幅跳"</formula>
    </cfRule>
    <cfRule type="expression" dxfId="6072" priority="970" stopIfTrue="1">
      <formula>K21="走高跳"</formula>
    </cfRule>
  </conditionalFormatting>
  <conditionalFormatting sqref="L23">
    <cfRule type="expression" dxfId="6071" priority="961" stopIfTrue="1">
      <formula>K23="円盤投"</formula>
    </cfRule>
    <cfRule type="expression" dxfId="6070" priority="962" stopIfTrue="1">
      <formula>K23="やり投"</formula>
    </cfRule>
    <cfRule type="expression" dxfId="6069" priority="963" stopIfTrue="1">
      <formula>K23="砲丸投"</formula>
    </cfRule>
    <cfRule type="expression" dxfId="6068" priority="964" stopIfTrue="1">
      <formula>K23="走幅跳"</formula>
    </cfRule>
    <cfRule type="expression" dxfId="6067" priority="965" stopIfTrue="1">
      <formula>K23="走高跳"</formula>
    </cfRule>
  </conditionalFormatting>
  <conditionalFormatting sqref="L25">
    <cfRule type="expression" dxfId="6066" priority="956" stopIfTrue="1">
      <formula>K25="円盤投"</formula>
    </cfRule>
    <cfRule type="expression" dxfId="6065" priority="957" stopIfTrue="1">
      <formula>K25="やり投"</formula>
    </cfRule>
    <cfRule type="expression" dxfId="6064" priority="958" stopIfTrue="1">
      <formula>K25="砲丸投"</formula>
    </cfRule>
    <cfRule type="expression" dxfId="6063" priority="959" stopIfTrue="1">
      <formula>K25="走幅跳"</formula>
    </cfRule>
    <cfRule type="expression" dxfId="6062" priority="960" stopIfTrue="1">
      <formula>K25="走高跳"</formula>
    </cfRule>
  </conditionalFormatting>
  <conditionalFormatting sqref="L27">
    <cfRule type="expression" dxfId="6061" priority="951" stopIfTrue="1">
      <formula>K27="円盤投"</formula>
    </cfRule>
    <cfRule type="expression" dxfId="6060" priority="952" stopIfTrue="1">
      <formula>K27="やり投"</formula>
    </cfRule>
    <cfRule type="expression" dxfId="6059" priority="953" stopIfTrue="1">
      <formula>K27="砲丸投"</formula>
    </cfRule>
    <cfRule type="expression" dxfId="6058" priority="954" stopIfTrue="1">
      <formula>K27="走幅跳"</formula>
    </cfRule>
    <cfRule type="expression" dxfId="6057" priority="955" stopIfTrue="1">
      <formula>K27="走高跳"</formula>
    </cfRule>
  </conditionalFormatting>
  <conditionalFormatting sqref="L29">
    <cfRule type="expression" dxfId="6056" priority="946" stopIfTrue="1">
      <formula>K29="円盤投"</formula>
    </cfRule>
    <cfRule type="expression" dxfId="6055" priority="947" stopIfTrue="1">
      <formula>K29="やり投"</formula>
    </cfRule>
    <cfRule type="expression" dxfId="6054" priority="948" stopIfTrue="1">
      <formula>K29="砲丸投"</formula>
    </cfRule>
    <cfRule type="expression" dxfId="6053" priority="949" stopIfTrue="1">
      <formula>K29="走幅跳"</formula>
    </cfRule>
    <cfRule type="expression" dxfId="6052" priority="950" stopIfTrue="1">
      <formula>K29="走高跳"</formula>
    </cfRule>
  </conditionalFormatting>
  <conditionalFormatting sqref="L33">
    <cfRule type="expression" dxfId="6051" priority="936" stopIfTrue="1">
      <formula>K33="円盤投"</formula>
    </cfRule>
    <cfRule type="expression" dxfId="6050" priority="937" stopIfTrue="1">
      <formula>K33="やり投"</formula>
    </cfRule>
    <cfRule type="expression" dxfId="6049" priority="938" stopIfTrue="1">
      <formula>K33="砲丸投"</formula>
    </cfRule>
    <cfRule type="expression" dxfId="6048" priority="939" stopIfTrue="1">
      <formula>K33="走幅跳"</formula>
    </cfRule>
    <cfRule type="expression" dxfId="6047" priority="940" stopIfTrue="1">
      <formula>K33="走高跳"</formula>
    </cfRule>
  </conditionalFormatting>
  <conditionalFormatting sqref="L35">
    <cfRule type="expression" dxfId="6046" priority="931" stopIfTrue="1">
      <formula>K35="円盤投"</formula>
    </cfRule>
    <cfRule type="expression" dxfId="6045" priority="932" stopIfTrue="1">
      <formula>K35="やり投"</formula>
    </cfRule>
    <cfRule type="expression" dxfId="6044" priority="933" stopIfTrue="1">
      <formula>K35="砲丸投"</formula>
    </cfRule>
    <cfRule type="expression" dxfId="6043" priority="934" stopIfTrue="1">
      <formula>K35="走幅跳"</formula>
    </cfRule>
    <cfRule type="expression" dxfId="6042" priority="935" stopIfTrue="1">
      <formula>K35="走高跳"</formula>
    </cfRule>
  </conditionalFormatting>
  <conditionalFormatting sqref="L37">
    <cfRule type="expression" dxfId="6041" priority="926" stopIfTrue="1">
      <formula>K37="円盤投"</formula>
    </cfRule>
    <cfRule type="expression" dxfId="6040" priority="927" stopIfTrue="1">
      <formula>K37="やり投"</formula>
    </cfRule>
    <cfRule type="expression" dxfId="6039" priority="928" stopIfTrue="1">
      <formula>K37="砲丸投"</formula>
    </cfRule>
    <cfRule type="expression" dxfId="6038" priority="929" stopIfTrue="1">
      <formula>K37="走幅跳"</formula>
    </cfRule>
    <cfRule type="expression" dxfId="6037" priority="930" stopIfTrue="1">
      <formula>K37="走高跳"</formula>
    </cfRule>
  </conditionalFormatting>
  <conditionalFormatting sqref="L39">
    <cfRule type="expression" dxfId="6036" priority="921" stopIfTrue="1">
      <formula>K39="円盤投"</formula>
    </cfRule>
    <cfRule type="expression" dxfId="6035" priority="922" stopIfTrue="1">
      <formula>K39="やり投"</formula>
    </cfRule>
    <cfRule type="expression" dxfId="6034" priority="923" stopIfTrue="1">
      <formula>K39="砲丸投"</formula>
    </cfRule>
    <cfRule type="expression" dxfId="6033" priority="924" stopIfTrue="1">
      <formula>K39="走幅跳"</formula>
    </cfRule>
    <cfRule type="expression" dxfId="6032" priority="925" stopIfTrue="1">
      <formula>K39="走高跳"</formula>
    </cfRule>
  </conditionalFormatting>
  <conditionalFormatting sqref="L41">
    <cfRule type="expression" dxfId="6031" priority="916" stopIfTrue="1">
      <formula>K41="円盤投"</formula>
    </cfRule>
    <cfRule type="expression" dxfId="6030" priority="917" stopIfTrue="1">
      <formula>K41="やり投"</formula>
    </cfRule>
    <cfRule type="expression" dxfId="6029" priority="918" stopIfTrue="1">
      <formula>K41="砲丸投"</formula>
    </cfRule>
    <cfRule type="expression" dxfId="6028" priority="919" stopIfTrue="1">
      <formula>K41="走幅跳"</formula>
    </cfRule>
    <cfRule type="expression" dxfId="6027" priority="920" stopIfTrue="1">
      <formula>K41="走高跳"</formula>
    </cfRule>
  </conditionalFormatting>
  <conditionalFormatting sqref="L43">
    <cfRule type="expression" dxfId="6026" priority="911" stopIfTrue="1">
      <formula>K43="円盤投"</formula>
    </cfRule>
    <cfRule type="expression" dxfId="6025" priority="912" stopIfTrue="1">
      <formula>K43="やり投"</formula>
    </cfRule>
    <cfRule type="expression" dxfId="6024" priority="913" stopIfTrue="1">
      <formula>K43="砲丸投"</formula>
    </cfRule>
    <cfRule type="expression" dxfId="6023" priority="914" stopIfTrue="1">
      <formula>K43="走幅跳"</formula>
    </cfRule>
    <cfRule type="expression" dxfId="6022" priority="915" stopIfTrue="1">
      <formula>K43="走高跳"</formula>
    </cfRule>
  </conditionalFormatting>
  <conditionalFormatting sqref="L45">
    <cfRule type="expression" dxfId="6021" priority="906" stopIfTrue="1">
      <formula>K45="円盤投"</formula>
    </cfRule>
    <cfRule type="expression" dxfId="6020" priority="907" stopIfTrue="1">
      <formula>K45="やり投"</formula>
    </cfRule>
    <cfRule type="expression" dxfId="6019" priority="908" stopIfTrue="1">
      <formula>K45="砲丸投"</formula>
    </cfRule>
    <cfRule type="expression" dxfId="6018" priority="909" stopIfTrue="1">
      <formula>K45="走幅跳"</formula>
    </cfRule>
    <cfRule type="expression" dxfId="6017" priority="910" stopIfTrue="1">
      <formula>K45="走高跳"</formula>
    </cfRule>
  </conditionalFormatting>
  <conditionalFormatting sqref="L47">
    <cfRule type="expression" dxfId="6016" priority="901" stopIfTrue="1">
      <formula>K47="円盤投"</formula>
    </cfRule>
    <cfRule type="expression" dxfId="6015" priority="902" stopIfTrue="1">
      <formula>K47="やり投"</formula>
    </cfRule>
    <cfRule type="expression" dxfId="6014" priority="903" stopIfTrue="1">
      <formula>K47="砲丸投"</formula>
    </cfRule>
    <cfRule type="expression" dxfId="6013" priority="904" stopIfTrue="1">
      <formula>K47="走幅跳"</formula>
    </cfRule>
    <cfRule type="expression" dxfId="6012" priority="905" stopIfTrue="1">
      <formula>K47="走高跳"</formula>
    </cfRule>
  </conditionalFormatting>
  <conditionalFormatting sqref="H62">
    <cfRule type="expression" dxfId="6011" priority="896" stopIfTrue="1">
      <formula>G62="円盤投"</formula>
    </cfRule>
    <cfRule type="expression" dxfId="6010" priority="897" stopIfTrue="1">
      <formula>G62="やり投"</formula>
    </cfRule>
    <cfRule type="expression" dxfId="6009" priority="898" stopIfTrue="1">
      <formula>G62="砲丸投"</formula>
    </cfRule>
    <cfRule type="expression" dxfId="6008" priority="899" stopIfTrue="1">
      <formula>G62="走幅跳"</formula>
    </cfRule>
    <cfRule type="expression" dxfId="6007" priority="900" stopIfTrue="1">
      <formula>G62="走高跳"</formula>
    </cfRule>
  </conditionalFormatting>
  <conditionalFormatting sqref="L84">
    <cfRule type="expression" dxfId="6006" priority="641" stopIfTrue="1">
      <formula>K84="円盤投"</formula>
    </cfRule>
    <cfRule type="expression" dxfId="6005" priority="642" stopIfTrue="1">
      <formula>K84="やり投"</formula>
    </cfRule>
    <cfRule type="expression" dxfId="6004" priority="643" stopIfTrue="1">
      <formula>K84="砲丸投"</formula>
    </cfRule>
    <cfRule type="expression" dxfId="6003" priority="644" stopIfTrue="1">
      <formula>K84="走幅跳"</formula>
    </cfRule>
    <cfRule type="expression" dxfId="6002" priority="645" stopIfTrue="1">
      <formula>K84="走高跳"</formula>
    </cfRule>
  </conditionalFormatting>
  <conditionalFormatting sqref="J88">
    <cfRule type="expression" dxfId="6001" priority="731" stopIfTrue="1">
      <formula>I88="円盤投"</formula>
    </cfRule>
    <cfRule type="expression" dxfId="6000" priority="732" stopIfTrue="1">
      <formula>I88="やり投"</formula>
    </cfRule>
    <cfRule type="expression" dxfId="5999" priority="733" stopIfTrue="1">
      <formula>I88="砲丸投"</formula>
    </cfRule>
    <cfRule type="expression" dxfId="5998" priority="734" stopIfTrue="1">
      <formula>I88="走幅跳"</formula>
    </cfRule>
    <cfRule type="expression" dxfId="5997" priority="735" stopIfTrue="1">
      <formula>I88="走高跳"</formula>
    </cfRule>
  </conditionalFormatting>
  <conditionalFormatting sqref="H90">
    <cfRule type="expression" dxfId="5996" priority="826" stopIfTrue="1">
      <formula>G90="円盤投"</formula>
    </cfRule>
    <cfRule type="expression" dxfId="5995" priority="827" stopIfTrue="1">
      <formula>G90="やり投"</formula>
    </cfRule>
    <cfRule type="expression" dxfId="5994" priority="828" stopIfTrue="1">
      <formula>G90="砲丸投"</formula>
    </cfRule>
    <cfRule type="expression" dxfId="5993" priority="829" stopIfTrue="1">
      <formula>G90="走幅跳"</formula>
    </cfRule>
    <cfRule type="expression" dxfId="5992" priority="830" stopIfTrue="1">
      <formula>G90="走高跳"</formula>
    </cfRule>
  </conditionalFormatting>
  <conditionalFormatting sqref="J96">
    <cfRule type="expression" dxfId="5991" priority="711" stopIfTrue="1">
      <formula>I96="円盤投"</formula>
    </cfRule>
    <cfRule type="expression" dxfId="5990" priority="712" stopIfTrue="1">
      <formula>I96="やり投"</formula>
    </cfRule>
    <cfRule type="expression" dxfId="5989" priority="713" stopIfTrue="1">
      <formula>I96="砲丸投"</formula>
    </cfRule>
    <cfRule type="expression" dxfId="5988" priority="714" stopIfTrue="1">
      <formula>I96="走幅跳"</formula>
    </cfRule>
    <cfRule type="expression" dxfId="5987" priority="715" stopIfTrue="1">
      <formula>I96="走高跳"</formula>
    </cfRule>
  </conditionalFormatting>
  <conditionalFormatting sqref="J94">
    <cfRule type="expression" dxfId="5986" priority="716" stopIfTrue="1">
      <formula>I94="円盤投"</formula>
    </cfRule>
    <cfRule type="expression" dxfId="5985" priority="717" stopIfTrue="1">
      <formula>I94="やり投"</formula>
    </cfRule>
    <cfRule type="expression" dxfId="5984" priority="718" stopIfTrue="1">
      <formula>I94="砲丸投"</formula>
    </cfRule>
    <cfRule type="expression" dxfId="5983" priority="719" stopIfTrue="1">
      <formula>I94="走幅跳"</formula>
    </cfRule>
    <cfRule type="expression" dxfId="5982" priority="720" stopIfTrue="1">
      <formula>I94="走高跳"</formula>
    </cfRule>
  </conditionalFormatting>
  <conditionalFormatting sqref="H96">
    <cfRule type="expression" dxfId="5981" priority="811" stopIfTrue="1">
      <formula>G96="円盤投"</formula>
    </cfRule>
    <cfRule type="expression" dxfId="5980" priority="812" stopIfTrue="1">
      <formula>G96="やり投"</formula>
    </cfRule>
    <cfRule type="expression" dxfId="5979" priority="813" stopIfTrue="1">
      <formula>G96="砲丸投"</formula>
    </cfRule>
    <cfRule type="expression" dxfId="5978" priority="814" stopIfTrue="1">
      <formula>G96="走幅跳"</formula>
    </cfRule>
    <cfRule type="expression" dxfId="5977" priority="815" stopIfTrue="1">
      <formula>G96="走高跳"</formula>
    </cfRule>
  </conditionalFormatting>
  <conditionalFormatting sqref="J100">
    <cfRule type="expression" dxfId="5976" priority="701" stopIfTrue="1">
      <formula>I100="円盤投"</formula>
    </cfRule>
    <cfRule type="expression" dxfId="5975" priority="702" stopIfTrue="1">
      <formula>I100="やり投"</formula>
    </cfRule>
    <cfRule type="expression" dxfId="5974" priority="703" stopIfTrue="1">
      <formula>I100="砲丸投"</formula>
    </cfRule>
    <cfRule type="expression" dxfId="5973" priority="704" stopIfTrue="1">
      <formula>I100="走幅跳"</formula>
    </cfRule>
    <cfRule type="expression" dxfId="5972" priority="705" stopIfTrue="1">
      <formula>I100="走高跳"</formula>
    </cfRule>
  </conditionalFormatting>
  <conditionalFormatting sqref="J62">
    <cfRule type="expression" dxfId="5971" priority="796" stopIfTrue="1">
      <formula>I62="円盤投"</formula>
    </cfRule>
    <cfRule type="expression" dxfId="5970" priority="797" stopIfTrue="1">
      <formula>I62="やり投"</formula>
    </cfRule>
    <cfRule type="expression" dxfId="5969" priority="798" stopIfTrue="1">
      <formula>I62="砲丸投"</formula>
    </cfRule>
    <cfRule type="expression" dxfId="5968" priority="799" stopIfTrue="1">
      <formula>I62="走幅跳"</formula>
    </cfRule>
    <cfRule type="expression" dxfId="5967" priority="800" stopIfTrue="1">
      <formula>I62="走高跳"</formula>
    </cfRule>
  </conditionalFormatting>
  <conditionalFormatting sqref="H64">
    <cfRule type="expression" dxfId="5966" priority="891" stopIfTrue="1">
      <formula>G64="円盤投"</formula>
    </cfRule>
    <cfRule type="expression" dxfId="5965" priority="892" stopIfTrue="1">
      <formula>G64="やり投"</formula>
    </cfRule>
    <cfRule type="expression" dxfId="5964" priority="893" stopIfTrue="1">
      <formula>G64="砲丸投"</formula>
    </cfRule>
    <cfRule type="expression" dxfId="5963" priority="894" stopIfTrue="1">
      <formula>G64="走幅跳"</formula>
    </cfRule>
    <cfRule type="expression" dxfId="5962" priority="895" stopIfTrue="1">
      <formula>G64="走高跳"</formula>
    </cfRule>
  </conditionalFormatting>
  <conditionalFormatting sqref="H66">
    <cfRule type="expression" dxfId="5961" priority="886" stopIfTrue="1">
      <formula>G66="円盤投"</formula>
    </cfRule>
    <cfRule type="expression" dxfId="5960" priority="887" stopIfTrue="1">
      <formula>G66="やり投"</formula>
    </cfRule>
    <cfRule type="expression" dxfId="5959" priority="888" stopIfTrue="1">
      <formula>G66="砲丸投"</formula>
    </cfRule>
    <cfRule type="expression" dxfId="5958" priority="889" stopIfTrue="1">
      <formula>G66="走幅跳"</formula>
    </cfRule>
    <cfRule type="expression" dxfId="5957" priority="890" stopIfTrue="1">
      <formula>G66="走高跳"</formula>
    </cfRule>
  </conditionalFormatting>
  <conditionalFormatting sqref="H68">
    <cfRule type="expression" dxfId="5956" priority="881" stopIfTrue="1">
      <formula>G68="円盤投"</formula>
    </cfRule>
    <cfRule type="expression" dxfId="5955" priority="882" stopIfTrue="1">
      <formula>G68="やり投"</formula>
    </cfRule>
    <cfRule type="expression" dxfId="5954" priority="883" stopIfTrue="1">
      <formula>G68="砲丸投"</formula>
    </cfRule>
    <cfRule type="expression" dxfId="5953" priority="884" stopIfTrue="1">
      <formula>G68="走幅跳"</formula>
    </cfRule>
    <cfRule type="expression" dxfId="5952" priority="885" stopIfTrue="1">
      <formula>G68="走高跳"</formula>
    </cfRule>
  </conditionalFormatting>
  <conditionalFormatting sqref="H70">
    <cfRule type="expression" dxfId="5951" priority="876" stopIfTrue="1">
      <formula>G70="円盤投"</formula>
    </cfRule>
    <cfRule type="expression" dxfId="5950" priority="877" stopIfTrue="1">
      <formula>G70="やり投"</formula>
    </cfRule>
    <cfRule type="expression" dxfId="5949" priority="878" stopIfTrue="1">
      <formula>G70="砲丸投"</formula>
    </cfRule>
    <cfRule type="expression" dxfId="5948" priority="879" stopIfTrue="1">
      <formula>G70="走幅跳"</formula>
    </cfRule>
    <cfRule type="expression" dxfId="5947" priority="880" stopIfTrue="1">
      <formula>G70="走高跳"</formula>
    </cfRule>
  </conditionalFormatting>
  <conditionalFormatting sqref="H72">
    <cfRule type="expression" dxfId="5946" priority="871" stopIfTrue="1">
      <formula>G72="円盤投"</formula>
    </cfRule>
    <cfRule type="expression" dxfId="5945" priority="872" stopIfTrue="1">
      <formula>G72="やり投"</formula>
    </cfRule>
    <cfRule type="expression" dxfId="5944" priority="873" stopIfTrue="1">
      <formula>G72="砲丸投"</formula>
    </cfRule>
    <cfRule type="expression" dxfId="5943" priority="874" stopIfTrue="1">
      <formula>G72="走幅跳"</formula>
    </cfRule>
    <cfRule type="expression" dxfId="5942" priority="875" stopIfTrue="1">
      <formula>G72="走高跳"</formula>
    </cfRule>
  </conditionalFormatting>
  <conditionalFormatting sqref="H74">
    <cfRule type="expression" dxfId="5941" priority="866" stopIfTrue="1">
      <formula>G74="円盤投"</formula>
    </cfRule>
    <cfRule type="expression" dxfId="5940" priority="867" stopIfTrue="1">
      <formula>G74="やり投"</formula>
    </cfRule>
    <cfRule type="expression" dxfId="5939" priority="868" stopIfTrue="1">
      <formula>G74="砲丸投"</formula>
    </cfRule>
    <cfRule type="expression" dxfId="5938" priority="869" stopIfTrue="1">
      <formula>G74="走幅跳"</formula>
    </cfRule>
    <cfRule type="expression" dxfId="5937" priority="870" stopIfTrue="1">
      <formula>G74="走高跳"</formula>
    </cfRule>
  </conditionalFormatting>
  <conditionalFormatting sqref="H76">
    <cfRule type="expression" dxfId="5936" priority="861" stopIfTrue="1">
      <formula>G76="円盤投"</formula>
    </cfRule>
    <cfRule type="expression" dxfId="5935" priority="862" stopIfTrue="1">
      <formula>G76="やり投"</formula>
    </cfRule>
    <cfRule type="expression" dxfId="5934" priority="863" stopIfTrue="1">
      <formula>G76="砲丸投"</formula>
    </cfRule>
    <cfRule type="expression" dxfId="5933" priority="864" stopIfTrue="1">
      <formula>G76="走幅跳"</formula>
    </cfRule>
    <cfRule type="expression" dxfId="5932" priority="865" stopIfTrue="1">
      <formula>G76="走高跳"</formula>
    </cfRule>
  </conditionalFormatting>
  <conditionalFormatting sqref="H78">
    <cfRule type="expression" dxfId="5931" priority="856" stopIfTrue="1">
      <formula>G78="円盤投"</formula>
    </cfRule>
    <cfRule type="expression" dxfId="5930" priority="857" stopIfTrue="1">
      <formula>G78="やり投"</formula>
    </cfRule>
    <cfRule type="expression" dxfId="5929" priority="858" stopIfTrue="1">
      <formula>G78="砲丸投"</formula>
    </cfRule>
    <cfRule type="expression" dxfId="5928" priority="859" stopIfTrue="1">
      <formula>G78="走幅跳"</formula>
    </cfRule>
    <cfRule type="expression" dxfId="5927" priority="860" stopIfTrue="1">
      <formula>G78="走高跳"</formula>
    </cfRule>
  </conditionalFormatting>
  <conditionalFormatting sqref="H80">
    <cfRule type="expression" dxfId="5926" priority="851" stopIfTrue="1">
      <formula>G80="円盤投"</formula>
    </cfRule>
    <cfRule type="expression" dxfId="5925" priority="852" stopIfTrue="1">
      <formula>G80="やり投"</formula>
    </cfRule>
    <cfRule type="expression" dxfId="5924" priority="853" stopIfTrue="1">
      <formula>G80="砲丸投"</formula>
    </cfRule>
    <cfRule type="expression" dxfId="5923" priority="854" stopIfTrue="1">
      <formula>G80="走幅跳"</formula>
    </cfRule>
    <cfRule type="expression" dxfId="5922" priority="855" stopIfTrue="1">
      <formula>G80="走高跳"</formula>
    </cfRule>
  </conditionalFormatting>
  <conditionalFormatting sqref="H82">
    <cfRule type="expression" dxfId="5921" priority="846" stopIfTrue="1">
      <formula>G82="円盤投"</formula>
    </cfRule>
    <cfRule type="expression" dxfId="5920" priority="847" stopIfTrue="1">
      <formula>G82="やり投"</formula>
    </cfRule>
    <cfRule type="expression" dxfId="5919" priority="848" stopIfTrue="1">
      <formula>G82="砲丸投"</formula>
    </cfRule>
    <cfRule type="expression" dxfId="5918" priority="849" stopIfTrue="1">
      <formula>G82="走幅跳"</formula>
    </cfRule>
    <cfRule type="expression" dxfId="5917" priority="850" stopIfTrue="1">
      <formula>G82="走高跳"</formula>
    </cfRule>
  </conditionalFormatting>
  <conditionalFormatting sqref="H84">
    <cfRule type="expression" dxfId="5916" priority="841" stopIfTrue="1">
      <formula>G84="円盤投"</formula>
    </cfRule>
    <cfRule type="expression" dxfId="5915" priority="842" stopIfTrue="1">
      <formula>G84="やり投"</formula>
    </cfRule>
    <cfRule type="expression" dxfId="5914" priority="843" stopIfTrue="1">
      <formula>G84="砲丸投"</formula>
    </cfRule>
    <cfRule type="expression" dxfId="5913" priority="844" stopIfTrue="1">
      <formula>G84="走幅跳"</formula>
    </cfRule>
    <cfRule type="expression" dxfId="5912" priority="845" stopIfTrue="1">
      <formula>G84="走高跳"</formula>
    </cfRule>
  </conditionalFormatting>
  <conditionalFormatting sqref="H86">
    <cfRule type="expression" dxfId="5911" priority="836" stopIfTrue="1">
      <formula>G86="円盤投"</formula>
    </cfRule>
    <cfRule type="expression" dxfId="5910" priority="837" stopIfTrue="1">
      <formula>G86="やり投"</formula>
    </cfRule>
    <cfRule type="expression" dxfId="5909" priority="838" stopIfTrue="1">
      <formula>G86="砲丸投"</formula>
    </cfRule>
    <cfRule type="expression" dxfId="5908" priority="839" stopIfTrue="1">
      <formula>G86="走幅跳"</formula>
    </cfRule>
    <cfRule type="expression" dxfId="5907" priority="840" stopIfTrue="1">
      <formula>G86="走高跳"</formula>
    </cfRule>
  </conditionalFormatting>
  <conditionalFormatting sqref="H88">
    <cfRule type="expression" dxfId="5906" priority="831" stopIfTrue="1">
      <formula>G88="円盤投"</formula>
    </cfRule>
    <cfRule type="expression" dxfId="5905" priority="832" stopIfTrue="1">
      <formula>G88="やり投"</formula>
    </cfRule>
    <cfRule type="expression" dxfId="5904" priority="833" stopIfTrue="1">
      <formula>G88="砲丸投"</formula>
    </cfRule>
    <cfRule type="expression" dxfId="5903" priority="834" stopIfTrue="1">
      <formula>G88="走幅跳"</formula>
    </cfRule>
    <cfRule type="expression" dxfId="5902" priority="835" stopIfTrue="1">
      <formula>G88="走高跳"</formula>
    </cfRule>
  </conditionalFormatting>
  <conditionalFormatting sqref="H92">
    <cfRule type="expression" dxfId="5901" priority="821" stopIfTrue="1">
      <formula>G92="円盤投"</formula>
    </cfRule>
    <cfRule type="expression" dxfId="5900" priority="822" stopIfTrue="1">
      <formula>G92="やり投"</formula>
    </cfRule>
    <cfRule type="expression" dxfId="5899" priority="823" stopIfTrue="1">
      <formula>G92="砲丸投"</formula>
    </cfRule>
    <cfRule type="expression" dxfId="5898" priority="824" stopIfTrue="1">
      <formula>G92="走幅跳"</formula>
    </cfRule>
    <cfRule type="expression" dxfId="5897" priority="825" stopIfTrue="1">
      <formula>G92="走高跳"</formula>
    </cfRule>
  </conditionalFormatting>
  <conditionalFormatting sqref="H94">
    <cfRule type="expression" dxfId="5896" priority="816" stopIfTrue="1">
      <formula>G94="円盤投"</formula>
    </cfRule>
    <cfRule type="expression" dxfId="5895" priority="817" stopIfTrue="1">
      <formula>G94="やり投"</formula>
    </cfRule>
    <cfRule type="expression" dxfId="5894" priority="818" stopIfTrue="1">
      <formula>G94="砲丸投"</formula>
    </cfRule>
    <cfRule type="expression" dxfId="5893" priority="819" stopIfTrue="1">
      <formula>G94="走幅跳"</formula>
    </cfRule>
    <cfRule type="expression" dxfId="5892" priority="820" stopIfTrue="1">
      <formula>G94="走高跳"</formula>
    </cfRule>
  </conditionalFormatting>
  <conditionalFormatting sqref="H98">
    <cfRule type="expression" dxfId="5891" priority="806" stopIfTrue="1">
      <formula>G98="円盤投"</formula>
    </cfRule>
    <cfRule type="expression" dxfId="5890" priority="807" stopIfTrue="1">
      <formula>G98="やり投"</formula>
    </cfRule>
    <cfRule type="expression" dxfId="5889" priority="808" stopIfTrue="1">
      <formula>G98="砲丸投"</formula>
    </cfRule>
    <cfRule type="expression" dxfId="5888" priority="809" stopIfTrue="1">
      <formula>G98="走幅跳"</formula>
    </cfRule>
    <cfRule type="expression" dxfId="5887" priority="810" stopIfTrue="1">
      <formula>G98="走高跳"</formula>
    </cfRule>
  </conditionalFormatting>
  <conditionalFormatting sqref="H100">
    <cfRule type="expression" dxfId="5886" priority="801" stopIfTrue="1">
      <formula>G100="円盤投"</formula>
    </cfRule>
    <cfRule type="expression" dxfId="5885" priority="802" stopIfTrue="1">
      <formula>G100="やり投"</formula>
    </cfRule>
    <cfRule type="expression" dxfId="5884" priority="803" stopIfTrue="1">
      <formula>G100="砲丸投"</formula>
    </cfRule>
    <cfRule type="expression" dxfId="5883" priority="804" stopIfTrue="1">
      <formula>G100="走幅跳"</formula>
    </cfRule>
    <cfRule type="expression" dxfId="5882" priority="805" stopIfTrue="1">
      <formula>G100="走高跳"</formula>
    </cfRule>
  </conditionalFormatting>
  <conditionalFormatting sqref="J64">
    <cfRule type="expression" dxfId="5881" priority="791" stopIfTrue="1">
      <formula>I64="円盤投"</formula>
    </cfRule>
    <cfRule type="expression" dxfId="5880" priority="792" stopIfTrue="1">
      <formula>I64="やり投"</formula>
    </cfRule>
    <cfRule type="expression" dxfId="5879" priority="793" stopIfTrue="1">
      <formula>I64="砲丸投"</formula>
    </cfRule>
    <cfRule type="expression" dxfId="5878" priority="794" stopIfTrue="1">
      <formula>I64="走幅跳"</formula>
    </cfRule>
    <cfRule type="expression" dxfId="5877" priority="795" stopIfTrue="1">
      <formula>I64="走高跳"</formula>
    </cfRule>
  </conditionalFormatting>
  <conditionalFormatting sqref="J66">
    <cfRule type="expression" dxfId="5876" priority="786" stopIfTrue="1">
      <formula>I66="円盤投"</formula>
    </cfRule>
    <cfRule type="expression" dxfId="5875" priority="787" stopIfTrue="1">
      <formula>I66="やり投"</formula>
    </cfRule>
    <cfRule type="expression" dxfId="5874" priority="788" stopIfTrue="1">
      <formula>I66="砲丸投"</formula>
    </cfRule>
    <cfRule type="expression" dxfId="5873" priority="789" stopIfTrue="1">
      <formula>I66="走幅跳"</formula>
    </cfRule>
    <cfRule type="expression" dxfId="5872" priority="790" stopIfTrue="1">
      <formula>I66="走高跳"</formula>
    </cfRule>
  </conditionalFormatting>
  <conditionalFormatting sqref="J68">
    <cfRule type="expression" dxfId="5871" priority="781" stopIfTrue="1">
      <formula>I68="円盤投"</formula>
    </cfRule>
    <cfRule type="expression" dxfId="5870" priority="782" stopIfTrue="1">
      <formula>I68="やり投"</formula>
    </cfRule>
    <cfRule type="expression" dxfId="5869" priority="783" stopIfTrue="1">
      <formula>I68="砲丸投"</formula>
    </cfRule>
    <cfRule type="expression" dxfId="5868" priority="784" stopIfTrue="1">
      <formula>I68="走幅跳"</formula>
    </cfRule>
    <cfRule type="expression" dxfId="5867" priority="785" stopIfTrue="1">
      <formula>I68="走高跳"</formula>
    </cfRule>
  </conditionalFormatting>
  <conditionalFormatting sqref="J70">
    <cfRule type="expression" dxfId="5866" priority="776" stopIfTrue="1">
      <formula>I70="円盤投"</formula>
    </cfRule>
    <cfRule type="expression" dxfId="5865" priority="777" stopIfTrue="1">
      <formula>I70="やり投"</formula>
    </cfRule>
    <cfRule type="expression" dxfId="5864" priority="778" stopIfTrue="1">
      <formula>I70="砲丸投"</formula>
    </cfRule>
    <cfRule type="expression" dxfId="5863" priority="779" stopIfTrue="1">
      <formula>I70="走幅跳"</formula>
    </cfRule>
    <cfRule type="expression" dxfId="5862" priority="780" stopIfTrue="1">
      <formula>I70="走高跳"</formula>
    </cfRule>
  </conditionalFormatting>
  <conditionalFormatting sqref="J72">
    <cfRule type="expression" dxfId="5861" priority="771" stopIfTrue="1">
      <formula>I72="円盤投"</formula>
    </cfRule>
    <cfRule type="expression" dxfId="5860" priority="772" stopIfTrue="1">
      <formula>I72="やり投"</formula>
    </cfRule>
    <cfRule type="expression" dxfId="5859" priority="773" stopIfTrue="1">
      <formula>I72="砲丸投"</formula>
    </cfRule>
    <cfRule type="expression" dxfId="5858" priority="774" stopIfTrue="1">
      <formula>I72="走幅跳"</formula>
    </cfRule>
    <cfRule type="expression" dxfId="5857" priority="775" stopIfTrue="1">
      <formula>I72="走高跳"</formula>
    </cfRule>
  </conditionalFormatting>
  <conditionalFormatting sqref="J74">
    <cfRule type="expression" dxfId="5856" priority="766" stopIfTrue="1">
      <formula>I74="円盤投"</formula>
    </cfRule>
    <cfRule type="expression" dxfId="5855" priority="767" stopIfTrue="1">
      <formula>I74="やり投"</formula>
    </cfRule>
    <cfRule type="expression" dxfId="5854" priority="768" stopIfTrue="1">
      <formula>I74="砲丸投"</formula>
    </cfRule>
    <cfRule type="expression" dxfId="5853" priority="769" stopIfTrue="1">
      <formula>I74="走幅跳"</formula>
    </cfRule>
    <cfRule type="expression" dxfId="5852" priority="770" stopIfTrue="1">
      <formula>I74="走高跳"</formula>
    </cfRule>
  </conditionalFormatting>
  <conditionalFormatting sqref="J76">
    <cfRule type="expression" dxfId="5851" priority="761" stopIfTrue="1">
      <formula>I76="円盤投"</formula>
    </cfRule>
    <cfRule type="expression" dxfId="5850" priority="762" stopIfTrue="1">
      <formula>I76="やり投"</formula>
    </cfRule>
    <cfRule type="expression" dxfId="5849" priority="763" stopIfTrue="1">
      <formula>I76="砲丸投"</formula>
    </cfRule>
    <cfRule type="expression" dxfId="5848" priority="764" stopIfTrue="1">
      <formula>I76="走幅跳"</formula>
    </cfRule>
    <cfRule type="expression" dxfId="5847" priority="765" stopIfTrue="1">
      <formula>I76="走高跳"</formula>
    </cfRule>
  </conditionalFormatting>
  <conditionalFormatting sqref="J78">
    <cfRule type="expression" dxfId="5846" priority="756" stopIfTrue="1">
      <formula>I78="円盤投"</formula>
    </cfRule>
    <cfRule type="expression" dxfId="5845" priority="757" stopIfTrue="1">
      <formula>I78="やり投"</formula>
    </cfRule>
    <cfRule type="expression" dxfId="5844" priority="758" stopIfTrue="1">
      <formula>I78="砲丸投"</formula>
    </cfRule>
    <cfRule type="expression" dxfId="5843" priority="759" stopIfTrue="1">
      <formula>I78="走幅跳"</formula>
    </cfRule>
    <cfRule type="expression" dxfId="5842" priority="760" stopIfTrue="1">
      <formula>I78="走高跳"</formula>
    </cfRule>
  </conditionalFormatting>
  <conditionalFormatting sqref="J80">
    <cfRule type="expression" dxfId="5841" priority="751" stopIfTrue="1">
      <formula>I80="円盤投"</formula>
    </cfRule>
    <cfRule type="expression" dxfId="5840" priority="752" stopIfTrue="1">
      <formula>I80="やり投"</formula>
    </cfRule>
    <cfRule type="expression" dxfId="5839" priority="753" stopIfTrue="1">
      <formula>I80="砲丸投"</formula>
    </cfRule>
    <cfRule type="expression" dxfId="5838" priority="754" stopIfTrue="1">
      <formula>I80="走幅跳"</formula>
    </cfRule>
    <cfRule type="expression" dxfId="5837" priority="755" stopIfTrue="1">
      <formula>I80="走高跳"</formula>
    </cfRule>
  </conditionalFormatting>
  <conditionalFormatting sqref="J82">
    <cfRule type="expression" dxfId="5836" priority="746" stopIfTrue="1">
      <formula>I82="円盤投"</formula>
    </cfRule>
    <cfRule type="expression" dxfId="5835" priority="747" stopIfTrue="1">
      <formula>I82="やり投"</formula>
    </cfRule>
    <cfRule type="expression" dxfId="5834" priority="748" stopIfTrue="1">
      <formula>I82="砲丸投"</formula>
    </cfRule>
    <cfRule type="expression" dxfId="5833" priority="749" stopIfTrue="1">
      <formula>I82="走幅跳"</formula>
    </cfRule>
    <cfRule type="expression" dxfId="5832" priority="750" stopIfTrue="1">
      <formula>I82="走高跳"</formula>
    </cfRule>
  </conditionalFormatting>
  <conditionalFormatting sqref="J84">
    <cfRule type="expression" dxfId="5831" priority="741" stopIfTrue="1">
      <formula>I84="円盤投"</formula>
    </cfRule>
    <cfRule type="expression" dxfId="5830" priority="742" stopIfTrue="1">
      <formula>I84="やり投"</formula>
    </cfRule>
    <cfRule type="expression" dxfId="5829" priority="743" stopIfTrue="1">
      <formula>I84="砲丸投"</formula>
    </cfRule>
    <cfRule type="expression" dxfId="5828" priority="744" stopIfTrue="1">
      <formula>I84="走幅跳"</formula>
    </cfRule>
    <cfRule type="expression" dxfId="5827" priority="745" stopIfTrue="1">
      <formula>I84="走高跳"</formula>
    </cfRule>
  </conditionalFormatting>
  <conditionalFormatting sqref="J86">
    <cfRule type="expression" dxfId="5826" priority="736" stopIfTrue="1">
      <formula>I86="円盤投"</formula>
    </cfRule>
    <cfRule type="expression" dxfId="5825" priority="737" stopIfTrue="1">
      <formula>I86="やり投"</formula>
    </cfRule>
    <cfRule type="expression" dxfId="5824" priority="738" stopIfTrue="1">
      <formula>I86="砲丸投"</formula>
    </cfRule>
    <cfRule type="expression" dxfId="5823" priority="739" stopIfTrue="1">
      <formula>I86="走幅跳"</formula>
    </cfRule>
    <cfRule type="expression" dxfId="5822" priority="740" stopIfTrue="1">
      <formula>I86="走高跳"</formula>
    </cfRule>
  </conditionalFormatting>
  <conditionalFormatting sqref="J90">
    <cfRule type="expression" dxfId="5821" priority="726" stopIfTrue="1">
      <formula>I90="円盤投"</formula>
    </cfRule>
    <cfRule type="expression" dxfId="5820" priority="727" stopIfTrue="1">
      <formula>I90="やり投"</formula>
    </cfRule>
    <cfRule type="expression" dxfId="5819" priority="728" stopIfTrue="1">
      <formula>I90="砲丸投"</formula>
    </cfRule>
    <cfRule type="expression" dxfId="5818" priority="729" stopIfTrue="1">
      <formula>I90="走幅跳"</formula>
    </cfRule>
    <cfRule type="expression" dxfId="5817" priority="730" stopIfTrue="1">
      <formula>I90="走高跳"</formula>
    </cfRule>
  </conditionalFormatting>
  <conditionalFormatting sqref="J92">
    <cfRule type="expression" dxfId="5816" priority="721" stopIfTrue="1">
      <formula>I92="円盤投"</formula>
    </cfRule>
    <cfRule type="expression" dxfId="5815" priority="722" stopIfTrue="1">
      <formula>I92="やり投"</formula>
    </cfRule>
    <cfRule type="expression" dxfId="5814" priority="723" stopIfTrue="1">
      <formula>I92="砲丸投"</formula>
    </cfRule>
    <cfRule type="expression" dxfId="5813" priority="724" stopIfTrue="1">
      <formula>I92="走幅跳"</formula>
    </cfRule>
    <cfRule type="expression" dxfId="5812" priority="725" stopIfTrue="1">
      <formula>I92="走高跳"</formula>
    </cfRule>
  </conditionalFormatting>
  <conditionalFormatting sqref="J98">
    <cfRule type="expression" dxfId="5811" priority="706" stopIfTrue="1">
      <formula>I98="円盤投"</formula>
    </cfRule>
    <cfRule type="expression" dxfId="5810" priority="707" stopIfTrue="1">
      <formula>I98="やり投"</formula>
    </cfRule>
    <cfRule type="expression" dxfId="5809" priority="708" stopIfTrue="1">
      <formula>I98="砲丸投"</formula>
    </cfRule>
    <cfRule type="expression" dxfId="5808" priority="709" stopIfTrue="1">
      <formula>I98="走幅跳"</formula>
    </cfRule>
    <cfRule type="expression" dxfId="5807" priority="710" stopIfTrue="1">
      <formula>I98="走高跳"</formula>
    </cfRule>
  </conditionalFormatting>
  <conditionalFormatting sqref="L62">
    <cfRule type="expression" dxfId="5806" priority="696" stopIfTrue="1">
      <formula>K62="円盤投"</formula>
    </cfRule>
    <cfRule type="expression" dxfId="5805" priority="697" stopIfTrue="1">
      <formula>K62="やり投"</formula>
    </cfRule>
    <cfRule type="expression" dxfId="5804" priority="698" stopIfTrue="1">
      <formula>K62="砲丸投"</formula>
    </cfRule>
    <cfRule type="expression" dxfId="5803" priority="699" stopIfTrue="1">
      <formula>K62="走幅跳"</formula>
    </cfRule>
    <cfRule type="expression" dxfId="5802" priority="700" stopIfTrue="1">
      <formula>K62="走高跳"</formula>
    </cfRule>
  </conditionalFormatting>
  <conditionalFormatting sqref="L64">
    <cfRule type="expression" dxfId="5801" priority="691" stopIfTrue="1">
      <formula>K64="円盤投"</formula>
    </cfRule>
    <cfRule type="expression" dxfId="5800" priority="692" stopIfTrue="1">
      <formula>K64="やり投"</formula>
    </cfRule>
    <cfRule type="expression" dxfId="5799" priority="693" stopIfTrue="1">
      <formula>K64="砲丸投"</formula>
    </cfRule>
    <cfRule type="expression" dxfId="5798" priority="694" stopIfTrue="1">
      <formula>K64="走幅跳"</formula>
    </cfRule>
    <cfRule type="expression" dxfId="5797" priority="695" stopIfTrue="1">
      <formula>K64="走高跳"</formula>
    </cfRule>
  </conditionalFormatting>
  <conditionalFormatting sqref="L66">
    <cfRule type="expression" dxfId="5796" priority="686" stopIfTrue="1">
      <formula>K66="円盤投"</formula>
    </cfRule>
    <cfRule type="expression" dxfId="5795" priority="687" stopIfTrue="1">
      <formula>K66="やり投"</formula>
    </cfRule>
    <cfRule type="expression" dxfId="5794" priority="688" stopIfTrue="1">
      <formula>K66="砲丸投"</formula>
    </cfRule>
    <cfRule type="expression" dxfId="5793" priority="689" stopIfTrue="1">
      <formula>K66="走幅跳"</formula>
    </cfRule>
    <cfRule type="expression" dxfId="5792" priority="690" stopIfTrue="1">
      <formula>K66="走高跳"</formula>
    </cfRule>
  </conditionalFormatting>
  <conditionalFormatting sqref="L68">
    <cfRule type="expression" dxfId="5791" priority="681" stopIfTrue="1">
      <formula>K68="円盤投"</formula>
    </cfRule>
    <cfRule type="expression" dxfId="5790" priority="682" stopIfTrue="1">
      <formula>K68="やり投"</formula>
    </cfRule>
    <cfRule type="expression" dxfId="5789" priority="683" stopIfTrue="1">
      <formula>K68="砲丸投"</formula>
    </cfRule>
    <cfRule type="expression" dxfId="5788" priority="684" stopIfTrue="1">
      <formula>K68="走幅跳"</formula>
    </cfRule>
    <cfRule type="expression" dxfId="5787" priority="685" stopIfTrue="1">
      <formula>K68="走高跳"</formula>
    </cfRule>
  </conditionalFormatting>
  <conditionalFormatting sqref="L70">
    <cfRule type="expression" dxfId="5786" priority="676" stopIfTrue="1">
      <formula>K70="円盤投"</formula>
    </cfRule>
    <cfRule type="expression" dxfId="5785" priority="677" stopIfTrue="1">
      <formula>K70="やり投"</formula>
    </cfRule>
    <cfRule type="expression" dxfId="5784" priority="678" stopIfTrue="1">
      <formula>K70="砲丸投"</formula>
    </cfRule>
    <cfRule type="expression" dxfId="5783" priority="679" stopIfTrue="1">
      <formula>K70="走幅跳"</formula>
    </cfRule>
    <cfRule type="expression" dxfId="5782" priority="680" stopIfTrue="1">
      <formula>K70="走高跳"</formula>
    </cfRule>
  </conditionalFormatting>
  <conditionalFormatting sqref="L72">
    <cfRule type="expression" dxfId="5781" priority="671" stopIfTrue="1">
      <formula>K72="円盤投"</formula>
    </cfRule>
    <cfRule type="expression" dxfId="5780" priority="672" stopIfTrue="1">
      <formula>K72="やり投"</formula>
    </cfRule>
    <cfRule type="expression" dxfId="5779" priority="673" stopIfTrue="1">
      <formula>K72="砲丸投"</formula>
    </cfRule>
    <cfRule type="expression" dxfId="5778" priority="674" stopIfTrue="1">
      <formula>K72="走幅跳"</formula>
    </cfRule>
    <cfRule type="expression" dxfId="5777" priority="675" stopIfTrue="1">
      <formula>K72="走高跳"</formula>
    </cfRule>
  </conditionalFormatting>
  <conditionalFormatting sqref="L74">
    <cfRule type="expression" dxfId="5776" priority="666" stopIfTrue="1">
      <formula>K74="円盤投"</formula>
    </cfRule>
    <cfRule type="expression" dxfId="5775" priority="667" stopIfTrue="1">
      <formula>K74="やり投"</formula>
    </cfRule>
    <cfRule type="expression" dxfId="5774" priority="668" stopIfTrue="1">
      <formula>K74="砲丸投"</formula>
    </cfRule>
    <cfRule type="expression" dxfId="5773" priority="669" stopIfTrue="1">
      <formula>K74="走幅跳"</formula>
    </cfRule>
    <cfRule type="expression" dxfId="5772" priority="670" stopIfTrue="1">
      <formula>K74="走高跳"</formula>
    </cfRule>
  </conditionalFormatting>
  <conditionalFormatting sqref="L76">
    <cfRule type="expression" dxfId="5771" priority="661" stopIfTrue="1">
      <formula>K76="円盤投"</formula>
    </cfRule>
    <cfRule type="expression" dxfId="5770" priority="662" stopIfTrue="1">
      <formula>K76="やり投"</formula>
    </cfRule>
    <cfRule type="expression" dxfId="5769" priority="663" stopIfTrue="1">
      <formula>K76="砲丸投"</formula>
    </cfRule>
    <cfRule type="expression" dxfId="5768" priority="664" stopIfTrue="1">
      <formula>K76="走幅跳"</formula>
    </cfRule>
    <cfRule type="expression" dxfId="5767" priority="665" stopIfTrue="1">
      <formula>K76="走高跳"</formula>
    </cfRule>
  </conditionalFormatting>
  <conditionalFormatting sqref="L78">
    <cfRule type="expression" dxfId="5766" priority="656" stopIfTrue="1">
      <formula>K78="円盤投"</formula>
    </cfRule>
    <cfRule type="expression" dxfId="5765" priority="657" stopIfTrue="1">
      <formula>K78="やり投"</formula>
    </cfRule>
    <cfRule type="expression" dxfId="5764" priority="658" stopIfTrue="1">
      <formula>K78="砲丸投"</formula>
    </cfRule>
    <cfRule type="expression" dxfId="5763" priority="659" stopIfTrue="1">
      <formula>K78="走幅跳"</formula>
    </cfRule>
    <cfRule type="expression" dxfId="5762" priority="660" stopIfTrue="1">
      <formula>K78="走高跳"</formula>
    </cfRule>
  </conditionalFormatting>
  <conditionalFormatting sqref="L80">
    <cfRule type="expression" dxfId="5761" priority="651" stopIfTrue="1">
      <formula>K80="円盤投"</formula>
    </cfRule>
    <cfRule type="expression" dxfId="5760" priority="652" stopIfTrue="1">
      <formula>K80="やり投"</formula>
    </cfRule>
    <cfRule type="expression" dxfId="5759" priority="653" stopIfTrue="1">
      <formula>K80="砲丸投"</formula>
    </cfRule>
    <cfRule type="expression" dxfId="5758" priority="654" stopIfTrue="1">
      <formula>K80="走幅跳"</formula>
    </cfRule>
    <cfRule type="expression" dxfId="5757" priority="655" stopIfTrue="1">
      <formula>K80="走高跳"</formula>
    </cfRule>
  </conditionalFormatting>
  <conditionalFormatting sqref="L82">
    <cfRule type="expression" dxfId="5756" priority="646" stopIfTrue="1">
      <formula>K82="円盤投"</formula>
    </cfRule>
    <cfRule type="expression" dxfId="5755" priority="647" stopIfTrue="1">
      <formula>K82="やり投"</formula>
    </cfRule>
    <cfRule type="expression" dxfId="5754" priority="648" stopIfTrue="1">
      <formula>K82="砲丸投"</formula>
    </cfRule>
    <cfRule type="expression" dxfId="5753" priority="649" stopIfTrue="1">
      <formula>K82="走幅跳"</formula>
    </cfRule>
    <cfRule type="expression" dxfId="5752" priority="650" stopIfTrue="1">
      <formula>K82="走高跳"</formula>
    </cfRule>
  </conditionalFormatting>
  <conditionalFormatting sqref="L86">
    <cfRule type="expression" dxfId="5751" priority="636" stopIfTrue="1">
      <formula>K86="円盤投"</formula>
    </cfRule>
    <cfRule type="expression" dxfId="5750" priority="637" stopIfTrue="1">
      <formula>K86="やり投"</formula>
    </cfRule>
    <cfRule type="expression" dxfId="5749" priority="638" stopIfTrue="1">
      <formula>K86="砲丸投"</formula>
    </cfRule>
    <cfRule type="expression" dxfId="5748" priority="639" stopIfTrue="1">
      <formula>K86="走幅跳"</formula>
    </cfRule>
    <cfRule type="expression" dxfId="5747" priority="640" stopIfTrue="1">
      <formula>K86="走高跳"</formula>
    </cfRule>
  </conditionalFormatting>
  <conditionalFormatting sqref="L88">
    <cfRule type="expression" dxfId="5746" priority="631" stopIfTrue="1">
      <formula>K88="円盤投"</formula>
    </cfRule>
    <cfRule type="expression" dxfId="5745" priority="632" stopIfTrue="1">
      <formula>K88="やり投"</formula>
    </cfRule>
    <cfRule type="expression" dxfId="5744" priority="633" stopIfTrue="1">
      <formula>K88="砲丸投"</formula>
    </cfRule>
    <cfRule type="expression" dxfId="5743" priority="634" stopIfTrue="1">
      <formula>K88="走幅跳"</formula>
    </cfRule>
    <cfRule type="expression" dxfId="5742" priority="635" stopIfTrue="1">
      <formula>K88="走高跳"</formula>
    </cfRule>
  </conditionalFormatting>
  <conditionalFormatting sqref="L90">
    <cfRule type="expression" dxfId="5741" priority="626" stopIfTrue="1">
      <formula>K90="円盤投"</formula>
    </cfRule>
    <cfRule type="expression" dxfId="5740" priority="627" stopIfTrue="1">
      <formula>K90="やり投"</formula>
    </cfRule>
    <cfRule type="expression" dxfId="5739" priority="628" stopIfTrue="1">
      <formula>K90="砲丸投"</formula>
    </cfRule>
    <cfRule type="expression" dxfId="5738" priority="629" stopIfTrue="1">
      <formula>K90="走幅跳"</formula>
    </cfRule>
    <cfRule type="expression" dxfId="5737" priority="630" stopIfTrue="1">
      <formula>K90="走高跳"</formula>
    </cfRule>
  </conditionalFormatting>
  <conditionalFormatting sqref="L92">
    <cfRule type="expression" dxfId="5736" priority="621" stopIfTrue="1">
      <formula>K92="円盤投"</formula>
    </cfRule>
    <cfRule type="expression" dxfId="5735" priority="622" stopIfTrue="1">
      <formula>K92="やり投"</formula>
    </cfRule>
    <cfRule type="expression" dxfId="5734" priority="623" stopIfTrue="1">
      <formula>K92="砲丸投"</formula>
    </cfRule>
    <cfRule type="expression" dxfId="5733" priority="624" stopIfTrue="1">
      <formula>K92="走幅跳"</formula>
    </cfRule>
    <cfRule type="expression" dxfId="5732" priority="625" stopIfTrue="1">
      <formula>K92="走高跳"</formula>
    </cfRule>
  </conditionalFormatting>
  <conditionalFormatting sqref="L94">
    <cfRule type="expression" dxfId="5731" priority="616" stopIfTrue="1">
      <formula>K94="円盤投"</formula>
    </cfRule>
    <cfRule type="expression" dxfId="5730" priority="617" stopIfTrue="1">
      <formula>K94="やり投"</formula>
    </cfRule>
    <cfRule type="expression" dxfId="5729" priority="618" stopIfTrue="1">
      <formula>K94="砲丸投"</formula>
    </cfRule>
    <cfRule type="expression" dxfId="5728" priority="619" stopIfTrue="1">
      <formula>K94="走幅跳"</formula>
    </cfRule>
    <cfRule type="expression" dxfId="5727" priority="620" stopIfTrue="1">
      <formula>K94="走高跳"</formula>
    </cfRule>
  </conditionalFormatting>
  <conditionalFormatting sqref="L96">
    <cfRule type="expression" dxfId="5726" priority="611" stopIfTrue="1">
      <formula>K96="円盤投"</formula>
    </cfRule>
    <cfRule type="expression" dxfId="5725" priority="612" stopIfTrue="1">
      <formula>K96="やり投"</formula>
    </cfRule>
    <cfRule type="expression" dxfId="5724" priority="613" stopIfTrue="1">
      <formula>K96="砲丸投"</formula>
    </cfRule>
    <cfRule type="expression" dxfId="5723" priority="614" stopIfTrue="1">
      <formula>K96="走幅跳"</formula>
    </cfRule>
    <cfRule type="expression" dxfId="5722" priority="615" stopIfTrue="1">
      <formula>K96="走高跳"</formula>
    </cfRule>
  </conditionalFormatting>
  <conditionalFormatting sqref="L98">
    <cfRule type="expression" dxfId="5721" priority="606" stopIfTrue="1">
      <formula>K98="円盤投"</formula>
    </cfRule>
    <cfRule type="expression" dxfId="5720" priority="607" stopIfTrue="1">
      <formula>K98="やり投"</formula>
    </cfRule>
    <cfRule type="expression" dxfId="5719" priority="608" stopIfTrue="1">
      <formula>K98="砲丸投"</formula>
    </cfRule>
    <cfRule type="expression" dxfId="5718" priority="609" stopIfTrue="1">
      <formula>K98="走幅跳"</formula>
    </cfRule>
    <cfRule type="expression" dxfId="5717" priority="610" stopIfTrue="1">
      <formula>K98="走高跳"</formula>
    </cfRule>
  </conditionalFormatting>
  <conditionalFormatting sqref="L100">
    <cfRule type="expression" dxfId="5716" priority="601" stopIfTrue="1">
      <formula>K100="円盤投"</formula>
    </cfRule>
    <cfRule type="expression" dxfId="5715" priority="602" stopIfTrue="1">
      <formula>K100="やり投"</formula>
    </cfRule>
    <cfRule type="expression" dxfId="5714" priority="603" stopIfTrue="1">
      <formula>K100="砲丸投"</formula>
    </cfRule>
    <cfRule type="expression" dxfId="5713" priority="604" stopIfTrue="1">
      <formula>K100="走幅跳"</formula>
    </cfRule>
    <cfRule type="expression" dxfId="5712" priority="605" stopIfTrue="1">
      <formula>K100="走高跳"</formula>
    </cfRule>
  </conditionalFormatting>
  <conditionalFormatting sqref="H115">
    <cfRule type="expression" dxfId="5711" priority="596" stopIfTrue="1">
      <formula>G115="円盤投"</formula>
    </cfRule>
    <cfRule type="expression" dxfId="5710" priority="597" stopIfTrue="1">
      <formula>G115="やり投"</formula>
    </cfRule>
    <cfRule type="expression" dxfId="5709" priority="598" stopIfTrue="1">
      <formula>G115="砲丸投"</formula>
    </cfRule>
    <cfRule type="expression" dxfId="5708" priority="599" stopIfTrue="1">
      <formula>G115="走幅跳"</formula>
    </cfRule>
    <cfRule type="expression" dxfId="5707" priority="600" stopIfTrue="1">
      <formula>G115="走高跳"</formula>
    </cfRule>
  </conditionalFormatting>
  <conditionalFormatting sqref="L137">
    <cfRule type="expression" dxfId="5706" priority="341" stopIfTrue="1">
      <formula>K137="円盤投"</formula>
    </cfRule>
    <cfRule type="expression" dxfId="5705" priority="342" stopIfTrue="1">
      <formula>K137="やり投"</formula>
    </cfRule>
    <cfRule type="expression" dxfId="5704" priority="343" stopIfTrue="1">
      <formula>K137="砲丸投"</formula>
    </cfRule>
    <cfRule type="expression" dxfId="5703" priority="344" stopIfTrue="1">
      <formula>K137="走幅跳"</formula>
    </cfRule>
    <cfRule type="expression" dxfId="5702" priority="345" stopIfTrue="1">
      <formula>K137="走高跳"</formula>
    </cfRule>
  </conditionalFormatting>
  <conditionalFormatting sqref="J141">
    <cfRule type="expression" dxfId="5701" priority="431" stopIfTrue="1">
      <formula>I141="円盤投"</formula>
    </cfRule>
    <cfRule type="expression" dxfId="5700" priority="432" stopIfTrue="1">
      <formula>I141="やり投"</formula>
    </cfRule>
    <cfRule type="expression" dxfId="5699" priority="433" stopIfTrue="1">
      <formula>I141="砲丸投"</formula>
    </cfRule>
    <cfRule type="expression" dxfId="5698" priority="434" stopIfTrue="1">
      <formula>I141="走幅跳"</formula>
    </cfRule>
    <cfRule type="expression" dxfId="5697" priority="435" stopIfTrue="1">
      <formula>I141="走高跳"</formula>
    </cfRule>
  </conditionalFormatting>
  <conditionalFormatting sqref="H143">
    <cfRule type="expression" dxfId="5696" priority="526" stopIfTrue="1">
      <formula>G143="円盤投"</formula>
    </cfRule>
    <cfRule type="expression" dxfId="5695" priority="527" stopIfTrue="1">
      <formula>G143="やり投"</formula>
    </cfRule>
    <cfRule type="expression" dxfId="5694" priority="528" stopIfTrue="1">
      <formula>G143="砲丸投"</formula>
    </cfRule>
    <cfRule type="expression" dxfId="5693" priority="529" stopIfTrue="1">
      <formula>G143="走幅跳"</formula>
    </cfRule>
    <cfRule type="expression" dxfId="5692" priority="530" stopIfTrue="1">
      <formula>G143="走高跳"</formula>
    </cfRule>
  </conditionalFormatting>
  <conditionalFormatting sqref="J149">
    <cfRule type="expression" dxfId="5691" priority="411" stopIfTrue="1">
      <formula>I149="円盤投"</formula>
    </cfRule>
    <cfRule type="expression" dxfId="5690" priority="412" stopIfTrue="1">
      <formula>I149="やり投"</formula>
    </cfRule>
    <cfRule type="expression" dxfId="5689" priority="413" stopIfTrue="1">
      <formula>I149="砲丸投"</formula>
    </cfRule>
    <cfRule type="expression" dxfId="5688" priority="414" stopIfTrue="1">
      <formula>I149="走幅跳"</formula>
    </cfRule>
    <cfRule type="expression" dxfId="5687" priority="415" stopIfTrue="1">
      <formula>I149="走高跳"</formula>
    </cfRule>
  </conditionalFormatting>
  <conditionalFormatting sqref="J147">
    <cfRule type="expression" dxfId="5686" priority="416" stopIfTrue="1">
      <formula>I147="円盤投"</formula>
    </cfRule>
    <cfRule type="expression" dxfId="5685" priority="417" stopIfTrue="1">
      <formula>I147="やり投"</formula>
    </cfRule>
    <cfRule type="expression" dxfId="5684" priority="418" stopIfTrue="1">
      <formula>I147="砲丸投"</formula>
    </cfRule>
    <cfRule type="expression" dxfId="5683" priority="419" stopIfTrue="1">
      <formula>I147="走幅跳"</formula>
    </cfRule>
    <cfRule type="expression" dxfId="5682" priority="420" stopIfTrue="1">
      <formula>I147="走高跳"</formula>
    </cfRule>
  </conditionalFormatting>
  <conditionalFormatting sqref="H149">
    <cfRule type="expression" dxfId="5681" priority="511" stopIfTrue="1">
      <formula>G149="円盤投"</formula>
    </cfRule>
    <cfRule type="expression" dxfId="5680" priority="512" stopIfTrue="1">
      <formula>G149="やり投"</formula>
    </cfRule>
    <cfRule type="expression" dxfId="5679" priority="513" stopIfTrue="1">
      <formula>G149="砲丸投"</formula>
    </cfRule>
    <cfRule type="expression" dxfId="5678" priority="514" stopIfTrue="1">
      <formula>G149="走幅跳"</formula>
    </cfRule>
    <cfRule type="expression" dxfId="5677" priority="515" stopIfTrue="1">
      <formula>G149="走高跳"</formula>
    </cfRule>
  </conditionalFormatting>
  <conditionalFormatting sqref="J153">
    <cfRule type="expression" dxfId="5676" priority="401" stopIfTrue="1">
      <formula>I153="円盤投"</formula>
    </cfRule>
    <cfRule type="expression" dxfId="5675" priority="402" stopIfTrue="1">
      <formula>I153="やり投"</formula>
    </cfRule>
    <cfRule type="expression" dxfId="5674" priority="403" stopIfTrue="1">
      <formula>I153="砲丸投"</formula>
    </cfRule>
    <cfRule type="expression" dxfId="5673" priority="404" stopIfTrue="1">
      <formula>I153="走幅跳"</formula>
    </cfRule>
    <cfRule type="expression" dxfId="5672" priority="405" stopIfTrue="1">
      <formula>I153="走高跳"</formula>
    </cfRule>
  </conditionalFormatting>
  <conditionalFormatting sqref="J115">
    <cfRule type="expression" dxfId="5671" priority="496" stopIfTrue="1">
      <formula>I115="円盤投"</formula>
    </cfRule>
    <cfRule type="expression" dxfId="5670" priority="497" stopIfTrue="1">
      <formula>I115="やり投"</formula>
    </cfRule>
    <cfRule type="expression" dxfId="5669" priority="498" stopIfTrue="1">
      <formula>I115="砲丸投"</formula>
    </cfRule>
    <cfRule type="expression" dxfId="5668" priority="499" stopIfTrue="1">
      <formula>I115="走幅跳"</formula>
    </cfRule>
    <cfRule type="expression" dxfId="5667" priority="500" stopIfTrue="1">
      <formula>I115="走高跳"</formula>
    </cfRule>
  </conditionalFormatting>
  <conditionalFormatting sqref="H117">
    <cfRule type="expression" dxfId="5666" priority="591" stopIfTrue="1">
      <formula>G117="円盤投"</formula>
    </cfRule>
    <cfRule type="expression" dxfId="5665" priority="592" stopIfTrue="1">
      <formula>G117="やり投"</formula>
    </cfRule>
    <cfRule type="expression" dxfId="5664" priority="593" stopIfTrue="1">
      <formula>G117="砲丸投"</formula>
    </cfRule>
    <cfRule type="expression" dxfId="5663" priority="594" stopIfTrue="1">
      <formula>G117="走幅跳"</formula>
    </cfRule>
    <cfRule type="expression" dxfId="5662" priority="595" stopIfTrue="1">
      <formula>G117="走高跳"</formula>
    </cfRule>
  </conditionalFormatting>
  <conditionalFormatting sqref="H119">
    <cfRule type="expression" dxfId="5661" priority="586" stopIfTrue="1">
      <formula>G119="円盤投"</formula>
    </cfRule>
    <cfRule type="expression" dxfId="5660" priority="587" stopIfTrue="1">
      <formula>G119="やり投"</formula>
    </cfRule>
    <cfRule type="expression" dxfId="5659" priority="588" stopIfTrue="1">
      <formula>G119="砲丸投"</formula>
    </cfRule>
    <cfRule type="expression" dxfId="5658" priority="589" stopIfTrue="1">
      <formula>G119="走幅跳"</formula>
    </cfRule>
    <cfRule type="expression" dxfId="5657" priority="590" stopIfTrue="1">
      <formula>G119="走高跳"</formula>
    </cfRule>
  </conditionalFormatting>
  <conditionalFormatting sqref="H121">
    <cfRule type="expression" dxfId="5656" priority="581" stopIfTrue="1">
      <formula>G121="円盤投"</formula>
    </cfRule>
    <cfRule type="expression" dxfId="5655" priority="582" stopIfTrue="1">
      <formula>G121="やり投"</formula>
    </cfRule>
    <cfRule type="expression" dxfId="5654" priority="583" stopIfTrue="1">
      <formula>G121="砲丸投"</formula>
    </cfRule>
    <cfRule type="expression" dxfId="5653" priority="584" stopIfTrue="1">
      <formula>G121="走幅跳"</formula>
    </cfRule>
    <cfRule type="expression" dxfId="5652" priority="585" stopIfTrue="1">
      <formula>G121="走高跳"</formula>
    </cfRule>
  </conditionalFormatting>
  <conditionalFormatting sqref="H123">
    <cfRule type="expression" dxfId="5651" priority="576" stopIfTrue="1">
      <formula>G123="円盤投"</formula>
    </cfRule>
    <cfRule type="expression" dxfId="5650" priority="577" stopIfTrue="1">
      <formula>G123="やり投"</formula>
    </cfRule>
    <cfRule type="expression" dxfId="5649" priority="578" stopIfTrue="1">
      <formula>G123="砲丸投"</formula>
    </cfRule>
    <cfRule type="expression" dxfId="5648" priority="579" stopIfTrue="1">
      <formula>G123="走幅跳"</formula>
    </cfRule>
    <cfRule type="expression" dxfId="5647" priority="580" stopIfTrue="1">
      <formula>G123="走高跳"</formula>
    </cfRule>
  </conditionalFormatting>
  <conditionalFormatting sqref="H125">
    <cfRule type="expression" dxfId="5646" priority="571" stopIfTrue="1">
      <formula>G125="円盤投"</formula>
    </cfRule>
    <cfRule type="expression" dxfId="5645" priority="572" stopIfTrue="1">
      <formula>G125="やり投"</formula>
    </cfRule>
    <cfRule type="expression" dxfId="5644" priority="573" stopIfTrue="1">
      <formula>G125="砲丸投"</formula>
    </cfRule>
    <cfRule type="expression" dxfId="5643" priority="574" stopIfTrue="1">
      <formula>G125="走幅跳"</formula>
    </cfRule>
    <cfRule type="expression" dxfId="5642" priority="575" stopIfTrue="1">
      <formula>G125="走高跳"</formula>
    </cfRule>
  </conditionalFormatting>
  <conditionalFormatting sqref="H127">
    <cfRule type="expression" dxfId="5641" priority="566" stopIfTrue="1">
      <formula>G127="円盤投"</formula>
    </cfRule>
    <cfRule type="expression" dxfId="5640" priority="567" stopIfTrue="1">
      <formula>G127="やり投"</formula>
    </cfRule>
    <cfRule type="expression" dxfId="5639" priority="568" stopIfTrue="1">
      <formula>G127="砲丸投"</formula>
    </cfRule>
    <cfRule type="expression" dxfId="5638" priority="569" stopIfTrue="1">
      <formula>G127="走幅跳"</formula>
    </cfRule>
    <cfRule type="expression" dxfId="5637" priority="570" stopIfTrue="1">
      <formula>G127="走高跳"</formula>
    </cfRule>
  </conditionalFormatting>
  <conditionalFormatting sqref="H129">
    <cfRule type="expression" dxfId="5636" priority="561" stopIfTrue="1">
      <formula>G129="円盤投"</formula>
    </cfRule>
    <cfRule type="expression" dxfId="5635" priority="562" stopIfTrue="1">
      <formula>G129="やり投"</formula>
    </cfRule>
    <cfRule type="expression" dxfId="5634" priority="563" stopIfTrue="1">
      <formula>G129="砲丸投"</formula>
    </cfRule>
    <cfRule type="expression" dxfId="5633" priority="564" stopIfTrue="1">
      <formula>G129="走幅跳"</formula>
    </cfRule>
    <cfRule type="expression" dxfId="5632" priority="565" stopIfTrue="1">
      <formula>G129="走高跳"</formula>
    </cfRule>
  </conditionalFormatting>
  <conditionalFormatting sqref="H131">
    <cfRule type="expression" dxfId="5631" priority="556" stopIfTrue="1">
      <formula>G131="円盤投"</formula>
    </cfRule>
    <cfRule type="expression" dxfId="5630" priority="557" stopIfTrue="1">
      <formula>G131="やり投"</formula>
    </cfRule>
    <cfRule type="expression" dxfId="5629" priority="558" stopIfTrue="1">
      <formula>G131="砲丸投"</formula>
    </cfRule>
    <cfRule type="expression" dxfId="5628" priority="559" stopIfTrue="1">
      <formula>G131="走幅跳"</formula>
    </cfRule>
    <cfRule type="expression" dxfId="5627" priority="560" stopIfTrue="1">
      <formula>G131="走高跳"</formula>
    </cfRule>
  </conditionalFormatting>
  <conditionalFormatting sqref="H133">
    <cfRule type="expression" dxfId="5626" priority="551" stopIfTrue="1">
      <formula>G133="円盤投"</formula>
    </cfRule>
    <cfRule type="expression" dxfId="5625" priority="552" stopIfTrue="1">
      <formula>G133="やり投"</formula>
    </cfRule>
    <cfRule type="expression" dxfId="5624" priority="553" stopIfTrue="1">
      <formula>G133="砲丸投"</formula>
    </cfRule>
    <cfRule type="expression" dxfId="5623" priority="554" stopIfTrue="1">
      <formula>G133="走幅跳"</formula>
    </cfRule>
    <cfRule type="expression" dxfId="5622" priority="555" stopIfTrue="1">
      <formula>G133="走高跳"</formula>
    </cfRule>
  </conditionalFormatting>
  <conditionalFormatting sqref="H135">
    <cfRule type="expression" dxfId="5621" priority="546" stopIfTrue="1">
      <formula>G135="円盤投"</formula>
    </cfRule>
    <cfRule type="expression" dxfId="5620" priority="547" stopIfTrue="1">
      <formula>G135="やり投"</formula>
    </cfRule>
    <cfRule type="expression" dxfId="5619" priority="548" stopIfTrue="1">
      <formula>G135="砲丸投"</formula>
    </cfRule>
    <cfRule type="expression" dxfId="5618" priority="549" stopIfTrue="1">
      <formula>G135="走幅跳"</formula>
    </cfRule>
    <cfRule type="expression" dxfId="5617" priority="550" stopIfTrue="1">
      <formula>G135="走高跳"</formula>
    </cfRule>
  </conditionalFormatting>
  <conditionalFormatting sqref="H137">
    <cfRule type="expression" dxfId="5616" priority="541" stopIfTrue="1">
      <formula>G137="円盤投"</formula>
    </cfRule>
    <cfRule type="expression" dxfId="5615" priority="542" stopIfTrue="1">
      <formula>G137="やり投"</formula>
    </cfRule>
    <cfRule type="expression" dxfId="5614" priority="543" stopIfTrue="1">
      <formula>G137="砲丸投"</formula>
    </cfRule>
    <cfRule type="expression" dxfId="5613" priority="544" stopIfTrue="1">
      <formula>G137="走幅跳"</formula>
    </cfRule>
    <cfRule type="expression" dxfId="5612" priority="545" stopIfTrue="1">
      <formula>G137="走高跳"</formula>
    </cfRule>
  </conditionalFormatting>
  <conditionalFormatting sqref="H139">
    <cfRule type="expression" dxfId="5611" priority="536" stopIfTrue="1">
      <formula>G139="円盤投"</formula>
    </cfRule>
    <cfRule type="expression" dxfId="5610" priority="537" stopIfTrue="1">
      <formula>G139="やり投"</formula>
    </cfRule>
    <cfRule type="expression" dxfId="5609" priority="538" stopIfTrue="1">
      <formula>G139="砲丸投"</formula>
    </cfRule>
    <cfRule type="expression" dxfId="5608" priority="539" stopIfTrue="1">
      <formula>G139="走幅跳"</formula>
    </cfRule>
    <cfRule type="expression" dxfId="5607" priority="540" stopIfTrue="1">
      <formula>G139="走高跳"</formula>
    </cfRule>
  </conditionalFormatting>
  <conditionalFormatting sqref="H141">
    <cfRule type="expression" dxfId="5606" priority="531" stopIfTrue="1">
      <formula>G141="円盤投"</formula>
    </cfRule>
    <cfRule type="expression" dxfId="5605" priority="532" stopIfTrue="1">
      <formula>G141="やり投"</formula>
    </cfRule>
    <cfRule type="expression" dxfId="5604" priority="533" stopIfTrue="1">
      <formula>G141="砲丸投"</formula>
    </cfRule>
    <cfRule type="expression" dxfId="5603" priority="534" stopIfTrue="1">
      <formula>G141="走幅跳"</formula>
    </cfRule>
    <cfRule type="expression" dxfId="5602" priority="535" stopIfTrue="1">
      <formula>G141="走高跳"</formula>
    </cfRule>
  </conditionalFormatting>
  <conditionalFormatting sqref="H145">
    <cfRule type="expression" dxfId="5601" priority="521" stopIfTrue="1">
      <formula>G145="円盤投"</formula>
    </cfRule>
    <cfRule type="expression" dxfId="5600" priority="522" stopIfTrue="1">
      <formula>G145="やり投"</formula>
    </cfRule>
    <cfRule type="expression" dxfId="5599" priority="523" stopIfTrue="1">
      <formula>G145="砲丸投"</formula>
    </cfRule>
    <cfRule type="expression" dxfId="5598" priority="524" stopIfTrue="1">
      <formula>G145="走幅跳"</formula>
    </cfRule>
    <cfRule type="expression" dxfId="5597" priority="525" stopIfTrue="1">
      <formula>G145="走高跳"</formula>
    </cfRule>
  </conditionalFormatting>
  <conditionalFormatting sqref="H147">
    <cfRule type="expression" dxfId="5596" priority="516" stopIfTrue="1">
      <formula>G147="円盤投"</formula>
    </cfRule>
    <cfRule type="expression" dxfId="5595" priority="517" stopIfTrue="1">
      <formula>G147="やり投"</formula>
    </cfRule>
    <cfRule type="expression" dxfId="5594" priority="518" stopIfTrue="1">
      <formula>G147="砲丸投"</formula>
    </cfRule>
    <cfRule type="expression" dxfId="5593" priority="519" stopIfTrue="1">
      <formula>G147="走幅跳"</formula>
    </cfRule>
    <cfRule type="expression" dxfId="5592" priority="520" stopIfTrue="1">
      <formula>G147="走高跳"</formula>
    </cfRule>
  </conditionalFormatting>
  <conditionalFormatting sqref="H151">
    <cfRule type="expression" dxfId="5591" priority="506" stopIfTrue="1">
      <formula>G151="円盤投"</formula>
    </cfRule>
    <cfRule type="expression" dxfId="5590" priority="507" stopIfTrue="1">
      <formula>G151="やり投"</formula>
    </cfRule>
    <cfRule type="expression" dxfId="5589" priority="508" stopIfTrue="1">
      <formula>G151="砲丸投"</formula>
    </cfRule>
    <cfRule type="expression" dxfId="5588" priority="509" stopIfTrue="1">
      <formula>G151="走幅跳"</formula>
    </cfRule>
    <cfRule type="expression" dxfId="5587" priority="510" stopIfTrue="1">
      <formula>G151="走高跳"</formula>
    </cfRule>
  </conditionalFormatting>
  <conditionalFormatting sqref="H153">
    <cfRule type="expression" dxfId="5586" priority="501" stopIfTrue="1">
      <formula>G153="円盤投"</formula>
    </cfRule>
    <cfRule type="expression" dxfId="5585" priority="502" stopIfTrue="1">
      <formula>G153="やり投"</formula>
    </cfRule>
    <cfRule type="expression" dxfId="5584" priority="503" stopIfTrue="1">
      <formula>G153="砲丸投"</formula>
    </cfRule>
    <cfRule type="expression" dxfId="5583" priority="504" stopIfTrue="1">
      <formula>G153="走幅跳"</formula>
    </cfRule>
    <cfRule type="expression" dxfId="5582" priority="505" stopIfTrue="1">
      <formula>G153="走高跳"</formula>
    </cfRule>
  </conditionalFormatting>
  <conditionalFormatting sqref="J117">
    <cfRule type="expression" dxfId="5581" priority="491" stopIfTrue="1">
      <formula>I117="円盤投"</formula>
    </cfRule>
    <cfRule type="expression" dxfId="5580" priority="492" stopIfTrue="1">
      <formula>I117="やり投"</formula>
    </cfRule>
    <cfRule type="expression" dxfId="5579" priority="493" stopIfTrue="1">
      <formula>I117="砲丸投"</formula>
    </cfRule>
    <cfRule type="expression" dxfId="5578" priority="494" stopIfTrue="1">
      <formula>I117="走幅跳"</formula>
    </cfRule>
    <cfRule type="expression" dxfId="5577" priority="495" stopIfTrue="1">
      <formula>I117="走高跳"</formula>
    </cfRule>
  </conditionalFormatting>
  <conditionalFormatting sqref="J119">
    <cfRule type="expression" dxfId="5576" priority="486" stopIfTrue="1">
      <formula>I119="円盤投"</formula>
    </cfRule>
    <cfRule type="expression" dxfId="5575" priority="487" stopIfTrue="1">
      <formula>I119="やり投"</formula>
    </cfRule>
    <cfRule type="expression" dxfId="5574" priority="488" stopIfTrue="1">
      <formula>I119="砲丸投"</formula>
    </cfRule>
    <cfRule type="expression" dxfId="5573" priority="489" stopIfTrue="1">
      <formula>I119="走幅跳"</formula>
    </cfRule>
    <cfRule type="expression" dxfId="5572" priority="490" stopIfTrue="1">
      <formula>I119="走高跳"</formula>
    </cfRule>
  </conditionalFormatting>
  <conditionalFormatting sqref="J121">
    <cfRule type="expression" dxfId="5571" priority="481" stopIfTrue="1">
      <formula>I121="円盤投"</formula>
    </cfRule>
    <cfRule type="expression" dxfId="5570" priority="482" stopIfTrue="1">
      <formula>I121="やり投"</formula>
    </cfRule>
    <cfRule type="expression" dxfId="5569" priority="483" stopIfTrue="1">
      <formula>I121="砲丸投"</formula>
    </cfRule>
    <cfRule type="expression" dxfId="5568" priority="484" stopIfTrue="1">
      <formula>I121="走幅跳"</formula>
    </cfRule>
    <cfRule type="expression" dxfId="5567" priority="485" stopIfTrue="1">
      <formula>I121="走高跳"</formula>
    </cfRule>
  </conditionalFormatting>
  <conditionalFormatting sqref="J123">
    <cfRule type="expression" dxfId="5566" priority="476" stopIfTrue="1">
      <formula>I123="円盤投"</formula>
    </cfRule>
    <cfRule type="expression" dxfId="5565" priority="477" stopIfTrue="1">
      <formula>I123="やり投"</formula>
    </cfRule>
    <cfRule type="expression" dxfId="5564" priority="478" stopIfTrue="1">
      <formula>I123="砲丸投"</formula>
    </cfRule>
    <cfRule type="expression" dxfId="5563" priority="479" stopIfTrue="1">
      <formula>I123="走幅跳"</formula>
    </cfRule>
    <cfRule type="expression" dxfId="5562" priority="480" stopIfTrue="1">
      <formula>I123="走高跳"</formula>
    </cfRule>
  </conditionalFormatting>
  <conditionalFormatting sqref="J125">
    <cfRule type="expression" dxfId="5561" priority="471" stopIfTrue="1">
      <formula>I125="円盤投"</formula>
    </cfRule>
    <cfRule type="expression" dxfId="5560" priority="472" stopIfTrue="1">
      <formula>I125="やり投"</formula>
    </cfRule>
    <cfRule type="expression" dxfId="5559" priority="473" stopIfTrue="1">
      <formula>I125="砲丸投"</formula>
    </cfRule>
    <cfRule type="expression" dxfId="5558" priority="474" stopIfTrue="1">
      <formula>I125="走幅跳"</formula>
    </cfRule>
    <cfRule type="expression" dxfId="5557" priority="475" stopIfTrue="1">
      <formula>I125="走高跳"</formula>
    </cfRule>
  </conditionalFormatting>
  <conditionalFormatting sqref="J127">
    <cfRule type="expression" dxfId="5556" priority="466" stopIfTrue="1">
      <formula>I127="円盤投"</formula>
    </cfRule>
    <cfRule type="expression" dxfId="5555" priority="467" stopIfTrue="1">
      <formula>I127="やり投"</formula>
    </cfRule>
    <cfRule type="expression" dxfId="5554" priority="468" stopIfTrue="1">
      <formula>I127="砲丸投"</formula>
    </cfRule>
    <cfRule type="expression" dxfId="5553" priority="469" stopIfTrue="1">
      <formula>I127="走幅跳"</formula>
    </cfRule>
    <cfRule type="expression" dxfId="5552" priority="470" stopIfTrue="1">
      <formula>I127="走高跳"</formula>
    </cfRule>
  </conditionalFormatting>
  <conditionalFormatting sqref="J129">
    <cfRule type="expression" dxfId="5551" priority="461" stopIfTrue="1">
      <formula>I129="円盤投"</formula>
    </cfRule>
    <cfRule type="expression" dxfId="5550" priority="462" stopIfTrue="1">
      <formula>I129="やり投"</formula>
    </cfRule>
    <cfRule type="expression" dxfId="5549" priority="463" stopIfTrue="1">
      <formula>I129="砲丸投"</formula>
    </cfRule>
    <cfRule type="expression" dxfId="5548" priority="464" stopIfTrue="1">
      <formula>I129="走幅跳"</formula>
    </cfRule>
    <cfRule type="expression" dxfId="5547" priority="465" stopIfTrue="1">
      <formula>I129="走高跳"</formula>
    </cfRule>
  </conditionalFormatting>
  <conditionalFormatting sqref="J131">
    <cfRule type="expression" dxfId="5546" priority="456" stopIfTrue="1">
      <formula>I131="円盤投"</formula>
    </cfRule>
    <cfRule type="expression" dxfId="5545" priority="457" stopIfTrue="1">
      <formula>I131="やり投"</formula>
    </cfRule>
    <cfRule type="expression" dxfId="5544" priority="458" stopIfTrue="1">
      <formula>I131="砲丸投"</formula>
    </cfRule>
    <cfRule type="expression" dxfId="5543" priority="459" stopIfTrue="1">
      <formula>I131="走幅跳"</formula>
    </cfRule>
    <cfRule type="expression" dxfId="5542" priority="460" stopIfTrue="1">
      <formula>I131="走高跳"</formula>
    </cfRule>
  </conditionalFormatting>
  <conditionalFormatting sqref="J133">
    <cfRule type="expression" dxfId="5541" priority="451" stopIfTrue="1">
      <formula>I133="円盤投"</formula>
    </cfRule>
    <cfRule type="expression" dxfId="5540" priority="452" stopIfTrue="1">
      <formula>I133="やり投"</formula>
    </cfRule>
    <cfRule type="expression" dxfId="5539" priority="453" stopIfTrue="1">
      <formula>I133="砲丸投"</formula>
    </cfRule>
    <cfRule type="expression" dxfId="5538" priority="454" stopIfTrue="1">
      <formula>I133="走幅跳"</formula>
    </cfRule>
    <cfRule type="expression" dxfId="5537" priority="455" stopIfTrue="1">
      <formula>I133="走高跳"</formula>
    </cfRule>
  </conditionalFormatting>
  <conditionalFormatting sqref="J135">
    <cfRule type="expression" dxfId="5536" priority="446" stopIfTrue="1">
      <formula>I135="円盤投"</formula>
    </cfRule>
    <cfRule type="expression" dxfId="5535" priority="447" stopIfTrue="1">
      <formula>I135="やり投"</formula>
    </cfRule>
    <cfRule type="expression" dxfId="5534" priority="448" stopIfTrue="1">
      <formula>I135="砲丸投"</formula>
    </cfRule>
    <cfRule type="expression" dxfId="5533" priority="449" stopIfTrue="1">
      <formula>I135="走幅跳"</formula>
    </cfRule>
    <cfRule type="expression" dxfId="5532" priority="450" stopIfTrue="1">
      <formula>I135="走高跳"</formula>
    </cfRule>
  </conditionalFormatting>
  <conditionalFormatting sqref="J137">
    <cfRule type="expression" dxfId="5531" priority="441" stopIfTrue="1">
      <formula>I137="円盤投"</formula>
    </cfRule>
    <cfRule type="expression" dxfId="5530" priority="442" stopIfTrue="1">
      <formula>I137="やり投"</formula>
    </cfRule>
    <cfRule type="expression" dxfId="5529" priority="443" stopIfTrue="1">
      <formula>I137="砲丸投"</formula>
    </cfRule>
    <cfRule type="expression" dxfId="5528" priority="444" stopIfTrue="1">
      <formula>I137="走幅跳"</formula>
    </cfRule>
    <cfRule type="expression" dxfId="5527" priority="445" stopIfTrue="1">
      <formula>I137="走高跳"</formula>
    </cfRule>
  </conditionalFormatting>
  <conditionalFormatting sqref="J139">
    <cfRule type="expression" dxfId="5526" priority="436" stopIfTrue="1">
      <formula>I139="円盤投"</formula>
    </cfRule>
    <cfRule type="expression" dxfId="5525" priority="437" stopIfTrue="1">
      <formula>I139="やり投"</formula>
    </cfRule>
    <cfRule type="expression" dxfId="5524" priority="438" stopIfTrue="1">
      <formula>I139="砲丸投"</formula>
    </cfRule>
    <cfRule type="expression" dxfId="5523" priority="439" stopIfTrue="1">
      <formula>I139="走幅跳"</formula>
    </cfRule>
    <cfRule type="expression" dxfId="5522" priority="440" stopIfTrue="1">
      <formula>I139="走高跳"</formula>
    </cfRule>
  </conditionalFormatting>
  <conditionalFormatting sqref="J143">
    <cfRule type="expression" dxfId="5521" priority="426" stopIfTrue="1">
      <formula>I143="円盤投"</formula>
    </cfRule>
    <cfRule type="expression" dxfId="5520" priority="427" stopIfTrue="1">
      <formula>I143="やり投"</formula>
    </cfRule>
    <cfRule type="expression" dxfId="5519" priority="428" stopIfTrue="1">
      <formula>I143="砲丸投"</formula>
    </cfRule>
    <cfRule type="expression" dxfId="5518" priority="429" stopIfTrue="1">
      <formula>I143="走幅跳"</formula>
    </cfRule>
    <cfRule type="expression" dxfId="5517" priority="430" stopIfTrue="1">
      <formula>I143="走高跳"</formula>
    </cfRule>
  </conditionalFormatting>
  <conditionalFormatting sqref="J145">
    <cfRule type="expression" dxfId="5516" priority="421" stopIfTrue="1">
      <formula>I145="円盤投"</formula>
    </cfRule>
    <cfRule type="expression" dxfId="5515" priority="422" stopIfTrue="1">
      <formula>I145="やり投"</formula>
    </cfRule>
    <cfRule type="expression" dxfId="5514" priority="423" stopIfTrue="1">
      <formula>I145="砲丸投"</formula>
    </cfRule>
    <cfRule type="expression" dxfId="5513" priority="424" stopIfTrue="1">
      <formula>I145="走幅跳"</formula>
    </cfRule>
    <cfRule type="expression" dxfId="5512" priority="425" stopIfTrue="1">
      <formula>I145="走高跳"</formula>
    </cfRule>
  </conditionalFormatting>
  <conditionalFormatting sqref="J151">
    <cfRule type="expression" dxfId="5511" priority="406" stopIfTrue="1">
      <formula>I151="円盤投"</formula>
    </cfRule>
    <cfRule type="expression" dxfId="5510" priority="407" stopIfTrue="1">
      <formula>I151="やり投"</formula>
    </cfRule>
    <cfRule type="expression" dxfId="5509" priority="408" stopIfTrue="1">
      <formula>I151="砲丸投"</formula>
    </cfRule>
    <cfRule type="expression" dxfId="5508" priority="409" stopIfTrue="1">
      <formula>I151="走幅跳"</formula>
    </cfRule>
    <cfRule type="expression" dxfId="5507" priority="410" stopIfTrue="1">
      <formula>I151="走高跳"</formula>
    </cfRule>
  </conditionalFormatting>
  <conditionalFormatting sqref="L115">
    <cfRule type="expression" dxfId="5506" priority="396" stopIfTrue="1">
      <formula>K115="円盤投"</formula>
    </cfRule>
    <cfRule type="expression" dxfId="5505" priority="397" stopIfTrue="1">
      <formula>K115="やり投"</formula>
    </cfRule>
    <cfRule type="expression" dxfId="5504" priority="398" stopIfTrue="1">
      <formula>K115="砲丸投"</formula>
    </cfRule>
    <cfRule type="expression" dxfId="5503" priority="399" stopIfTrue="1">
      <formula>K115="走幅跳"</formula>
    </cfRule>
    <cfRule type="expression" dxfId="5502" priority="400" stopIfTrue="1">
      <formula>K115="走高跳"</formula>
    </cfRule>
  </conditionalFormatting>
  <conditionalFormatting sqref="L117">
    <cfRule type="expression" dxfId="5501" priority="391" stopIfTrue="1">
      <formula>K117="円盤投"</formula>
    </cfRule>
    <cfRule type="expression" dxfId="5500" priority="392" stopIfTrue="1">
      <formula>K117="やり投"</formula>
    </cfRule>
    <cfRule type="expression" dxfId="5499" priority="393" stopIfTrue="1">
      <formula>K117="砲丸投"</formula>
    </cfRule>
    <cfRule type="expression" dxfId="5498" priority="394" stopIfTrue="1">
      <formula>K117="走幅跳"</formula>
    </cfRule>
    <cfRule type="expression" dxfId="5497" priority="395" stopIfTrue="1">
      <formula>K117="走高跳"</formula>
    </cfRule>
  </conditionalFormatting>
  <conditionalFormatting sqref="L119">
    <cfRule type="expression" dxfId="5496" priority="386" stopIfTrue="1">
      <formula>K119="円盤投"</formula>
    </cfRule>
    <cfRule type="expression" dxfId="5495" priority="387" stopIfTrue="1">
      <formula>K119="やり投"</formula>
    </cfRule>
    <cfRule type="expression" dxfId="5494" priority="388" stopIfTrue="1">
      <formula>K119="砲丸投"</formula>
    </cfRule>
    <cfRule type="expression" dxfId="5493" priority="389" stopIfTrue="1">
      <formula>K119="走幅跳"</formula>
    </cfRule>
    <cfRule type="expression" dxfId="5492" priority="390" stopIfTrue="1">
      <formula>K119="走高跳"</formula>
    </cfRule>
  </conditionalFormatting>
  <conditionalFormatting sqref="L121">
    <cfRule type="expression" dxfId="5491" priority="381" stopIfTrue="1">
      <formula>K121="円盤投"</formula>
    </cfRule>
    <cfRule type="expression" dxfId="5490" priority="382" stopIfTrue="1">
      <formula>K121="やり投"</formula>
    </cfRule>
    <cfRule type="expression" dxfId="5489" priority="383" stopIfTrue="1">
      <formula>K121="砲丸投"</formula>
    </cfRule>
    <cfRule type="expression" dxfId="5488" priority="384" stopIfTrue="1">
      <formula>K121="走幅跳"</formula>
    </cfRule>
    <cfRule type="expression" dxfId="5487" priority="385" stopIfTrue="1">
      <formula>K121="走高跳"</formula>
    </cfRule>
  </conditionalFormatting>
  <conditionalFormatting sqref="L123">
    <cfRule type="expression" dxfId="5486" priority="376" stopIfTrue="1">
      <formula>K123="円盤投"</formula>
    </cfRule>
    <cfRule type="expression" dxfId="5485" priority="377" stopIfTrue="1">
      <formula>K123="やり投"</formula>
    </cfRule>
    <cfRule type="expression" dxfId="5484" priority="378" stopIfTrue="1">
      <formula>K123="砲丸投"</formula>
    </cfRule>
    <cfRule type="expression" dxfId="5483" priority="379" stopIfTrue="1">
      <formula>K123="走幅跳"</formula>
    </cfRule>
    <cfRule type="expression" dxfId="5482" priority="380" stopIfTrue="1">
      <formula>K123="走高跳"</formula>
    </cfRule>
  </conditionalFormatting>
  <conditionalFormatting sqref="L125">
    <cfRule type="expression" dxfId="5481" priority="371" stopIfTrue="1">
      <formula>K125="円盤投"</formula>
    </cfRule>
    <cfRule type="expression" dxfId="5480" priority="372" stopIfTrue="1">
      <formula>K125="やり投"</formula>
    </cfRule>
    <cfRule type="expression" dxfId="5479" priority="373" stopIfTrue="1">
      <formula>K125="砲丸投"</formula>
    </cfRule>
    <cfRule type="expression" dxfId="5478" priority="374" stopIfTrue="1">
      <formula>K125="走幅跳"</formula>
    </cfRule>
    <cfRule type="expression" dxfId="5477" priority="375" stopIfTrue="1">
      <formula>K125="走高跳"</formula>
    </cfRule>
  </conditionalFormatting>
  <conditionalFormatting sqref="L127">
    <cfRule type="expression" dxfId="5476" priority="366" stopIfTrue="1">
      <formula>K127="円盤投"</formula>
    </cfRule>
    <cfRule type="expression" dxfId="5475" priority="367" stopIfTrue="1">
      <formula>K127="やり投"</formula>
    </cfRule>
    <cfRule type="expression" dxfId="5474" priority="368" stopIfTrue="1">
      <formula>K127="砲丸投"</formula>
    </cfRule>
    <cfRule type="expression" dxfId="5473" priority="369" stopIfTrue="1">
      <formula>K127="走幅跳"</formula>
    </cfRule>
    <cfRule type="expression" dxfId="5472" priority="370" stopIfTrue="1">
      <formula>K127="走高跳"</formula>
    </cfRule>
  </conditionalFormatting>
  <conditionalFormatting sqref="L129">
    <cfRule type="expression" dxfId="5471" priority="361" stopIfTrue="1">
      <formula>K129="円盤投"</formula>
    </cfRule>
    <cfRule type="expression" dxfId="5470" priority="362" stopIfTrue="1">
      <formula>K129="やり投"</formula>
    </cfRule>
    <cfRule type="expression" dxfId="5469" priority="363" stopIfTrue="1">
      <formula>K129="砲丸投"</formula>
    </cfRule>
    <cfRule type="expression" dxfId="5468" priority="364" stopIfTrue="1">
      <formula>K129="走幅跳"</formula>
    </cfRule>
    <cfRule type="expression" dxfId="5467" priority="365" stopIfTrue="1">
      <formula>K129="走高跳"</formula>
    </cfRule>
  </conditionalFormatting>
  <conditionalFormatting sqref="L131">
    <cfRule type="expression" dxfId="5466" priority="356" stopIfTrue="1">
      <formula>K131="円盤投"</formula>
    </cfRule>
    <cfRule type="expression" dxfId="5465" priority="357" stopIfTrue="1">
      <formula>K131="やり投"</formula>
    </cfRule>
    <cfRule type="expression" dxfId="5464" priority="358" stopIfTrue="1">
      <formula>K131="砲丸投"</formula>
    </cfRule>
    <cfRule type="expression" dxfId="5463" priority="359" stopIfTrue="1">
      <formula>K131="走幅跳"</formula>
    </cfRule>
    <cfRule type="expression" dxfId="5462" priority="360" stopIfTrue="1">
      <formula>K131="走高跳"</formula>
    </cfRule>
  </conditionalFormatting>
  <conditionalFormatting sqref="L133">
    <cfRule type="expression" dxfId="5461" priority="351" stopIfTrue="1">
      <formula>K133="円盤投"</formula>
    </cfRule>
    <cfRule type="expression" dxfId="5460" priority="352" stopIfTrue="1">
      <formula>K133="やり投"</formula>
    </cfRule>
    <cfRule type="expression" dxfId="5459" priority="353" stopIfTrue="1">
      <formula>K133="砲丸投"</formula>
    </cfRule>
    <cfRule type="expression" dxfId="5458" priority="354" stopIfTrue="1">
      <formula>K133="走幅跳"</formula>
    </cfRule>
    <cfRule type="expression" dxfId="5457" priority="355" stopIfTrue="1">
      <formula>K133="走高跳"</formula>
    </cfRule>
  </conditionalFormatting>
  <conditionalFormatting sqref="L135">
    <cfRule type="expression" dxfId="5456" priority="346" stopIfTrue="1">
      <formula>K135="円盤投"</formula>
    </cfRule>
    <cfRule type="expression" dxfId="5455" priority="347" stopIfTrue="1">
      <formula>K135="やり投"</formula>
    </cfRule>
    <cfRule type="expression" dxfId="5454" priority="348" stopIfTrue="1">
      <formula>K135="砲丸投"</formula>
    </cfRule>
    <cfRule type="expression" dxfId="5453" priority="349" stopIfTrue="1">
      <formula>K135="走幅跳"</formula>
    </cfRule>
    <cfRule type="expression" dxfId="5452" priority="350" stopIfTrue="1">
      <formula>K135="走高跳"</formula>
    </cfRule>
  </conditionalFormatting>
  <conditionalFormatting sqref="L139">
    <cfRule type="expression" dxfId="5451" priority="336" stopIfTrue="1">
      <formula>K139="円盤投"</formula>
    </cfRule>
    <cfRule type="expression" dxfId="5450" priority="337" stopIfTrue="1">
      <formula>K139="やり投"</formula>
    </cfRule>
    <cfRule type="expression" dxfId="5449" priority="338" stopIfTrue="1">
      <formula>K139="砲丸投"</formula>
    </cfRule>
    <cfRule type="expression" dxfId="5448" priority="339" stopIfTrue="1">
      <formula>K139="走幅跳"</formula>
    </cfRule>
    <cfRule type="expression" dxfId="5447" priority="340" stopIfTrue="1">
      <formula>K139="走高跳"</formula>
    </cfRule>
  </conditionalFormatting>
  <conditionalFormatting sqref="L141">
    <cfRule type="expression" dxfId="5446" priority="331" stopIfTrue="1">
      <formula>K141="円盤投"</formula>
    </cfRule>
    <cfRule type="expression" dxfId="5445" priority="332" stopIfTrue="1">
      <formula>K141="やり投"</formula>
    </cfRule>
    <cfRule type="expression" dxfId="5444" priority="333" stopIfTrue="1">
      <formula>K141="砲丸投"</formula>
    </cfRule>
    <cfRule type="expression" dxfId="5443" priority="334" stopIfTrue="1">
      <formula>K141="走幅跳"</formula>
    </cfRule>
    <cfRule type="expression" dxfId="5442" priority="335" stopIfTrue="1">
      <formula>K141="走高跳"</formula>
    </cfRule>
  </conditionalFormatting>
  <conditionalFormatting sqref="L143">
    <cfRule type="expression" dxfId="5441" priority="326" stopIfTrue="1">
      <formula>K143="円盤投"</formula>
    </cfRule>
    <cfRule type="expression" dxfId="5440" priority="327" stopIfTrue="1">
      <formula>K143="やり投"</formula>
    </cfRule>
    <cfRule type="expression" dxfId="5439" priority="328" stopIfTrue="1">
      <formula>K143="砲丸投"</formula>
    </cfRule>
    <cfRule type="expression" dxfId="5438" priority="329" stopIfTrue="1">
      <formula>K143="走幅跳"</formula>
    </cfRule>
    <cfRule type="expression" dxfId="5437" priority="330" stopIfTrue="1">
      <formula>K143="走高跳"</formula>
    </cfRule>
  </conditionalFormatting>
  <conditionalFormatting sqref="L145">
    <cfRule type="expression" dxfId="5436" priority="321" stopIfTrue="1">
      <formula>K145="円盤投"</formula>
    </cfRule>
    <cfRule type="expression" dxfId="5435" priority="322" stopIfTrue="1">
      <formula>K145="やり投"</formula>
    </cfRule>
    <cfRule type="expression" dxfId="5434" priority="323" stopIfTrue="1">
      <formula>K145="砲丸投"</formula>
    </cfRule>
    <cfRule type="expression" dxfId="5433" priority="324" stopIfTrue="1">
      <formula>K145="走幅跳"</formula>
    </cfRule>
    <cfRule type="expression" dxfId="5432" priority="325" stopIfTrue="1">
      <formula>K145="走高跳"</formula>
    </cfRule>
  </conditionalFormatting>
  <conditionalFormatting sqref="L147">
    <cfRule type="expression" dxfId="5431" priority="316" stopIfTrue="1">
      <formula>K147="円盤投"</formula>
    </cfRule>
    <cfRule type="expression" dxfId="5430" priority="317" stopIfTrue="1">
      <formula>K147="やり投"</formula>
    </cfRule>
    <cfRule type="expression" dxfId="5429" priority="318" stopIfTrue="1">
      <formula>K147="砲丸投"</formula>
    </cfRule>
    <cfRule type="expression" dxfId="5428" priority="319" stopIfTrue="1">
      <formula>K147="走幅跳"</formula>
    </cfRule>
    <cfRule type="expression" dxfId="5427" priority="320" stopIfTrue="1">
      <formula>K147="走高跳"</formula>
    </cfRule>
  </conditionalFormatting>
  <conditionalFormatting sqref="L149">
    <cfRule type="expression" dxfId="5426" priority="311" stopIfTrue="1">
      <formula>K149="円盤投"</formula>
    </cfRule>
    <cfRule type="expression" dxfId="5425" priority="312" stopIfTrue="1">
      <formula>K149="やり投"</formula>
    </cfRule>
    <cfRule type="expression" dxfId="5424" priority="313" stopIfTrue="1">
      <formula>K149="砲丸投"</formula>
    </cfRule>
    <cfRule type="expression" dxfId="5423" priority="314" stopIfTrue="1">
      <formula>K149="走幅跳"</formula>
    </cfRule>
    <cfRule type="expression" dxfId="5422" priority="315" stopIfTrue="1">
      <formula>K149="走高跳"</formula>
    </cfRule>
  </conditionalFormatting>
  <conditionalFormatting sqref="L151">
    <cfRule type="expression" dxfId="5421" priority="306" stopIfTrue="1">
      <formula>K151="円盤投"</formula>
    </cfRule>
    <cfRule type="expression" dxfId="5420" priority="307" stopIfTrue="1">
      <formula>K151="やり投"</formula>
    </cfRule>
    <cfRule type="expression" dxfId="5419" priority="308" stopIfTrue="1">
      <formula>K151="砲丸投"</formula>
    </cfRule>
    <cfRule type="expression" dxfId="5418" priority="309" stopIfTrue="1">
      <formula>K151="走幅跳"</formula>
    </cfRule>
    <cfRule type="expression" dxfId="5417" priority="310" stopIfTrue="1">
      <formula>K151="走高跳"</formula>
    </cfRule>
  </conditionalFormatting>
  <conditionalFormatting sqref="L153">
    <cfRule type="expression" dxfId="5416" priority="301" stopIfTrue="1">
      <formula>K153="円盤投"</formula>
    </cfRule>
    <cfRule type="expression" dxfId="5415" priority="302" stopIfTrue="1">
      <formula>K153="やり投"</formula>
    </cfRule>
    <cfRule type="expression" dxfId="5414" priority="303" stopIfTrue="1">
      <formula>K153="砲丸投"</formula>
    </cfRule>
    <cfRule type="expression" dxfId="5413" priority="304" stopIfTrue="1">
      <formula>K153="走幅跳"</formula>
    </cfRule>
    <cfRule type="expression" dxfId="5412" priority="305" stopIfTrue="1">
      <formula>K153="走高跳"</formula>
    </cfRule>
  </conditionalFormatting>
  <conditionalFormatting sqref="H168">
    <cfRule type="expression" dxfId="5411" priority="296" stopIfTrue="1">
      <formula>G168="円盤投"</formula>
    </cfRule>
    <cfRule type="expression" dxfId="5410" priority="297" stopIfTrue="1">
      <formula>G168="やり投"</formula>
    </cfRule>
    <cfRule type="expression" dxfId="5409" priority="298" stopIfTrue="1">
      <formula>G168="砲丸投"</formula>
    </cfRule>
    <cfRule type="expression" dxfId="5408" priority="299" stopIfTrue="1">
      <formula>G168="走幅跳"</formula>
    </cfRule>
    <cfRule type="expression" dxfId="5407" priority="300" stopIfTrue="1">
      <formula>G168="走高跳"</formula>
    </cfRule>
  </conditionalFormatting>
  <conditionalFormatting sqref="L190">
    <cfRule type="expression" dxfId="5406" priority="41" stopIfTrue="1">
      <formula>K190="円盤投"</formula>
    </cfRule>
    <cfRule type="expression" dxfId="5405" priority="42" stopIfTrue="1">
      <formula>K190="やり投"</formula>
    </cfRule>
    <cfRule type="expression" dxfId="5404" priority="43" stopIfTrue="1">
      <formula>K190="砲丸投"</formula>
    </cfRule>
    <cfRule type="expression" dxfId="5403" priority="44" stopIfTrue="1">
      <formula>K190="走幅跳"</formula>
    </cfRule>
    <cfRule type="expression" dxfId="5402" priority="45" stopIfTrue="1">
      <formula>K190="走高跳"</formula>
    </cfRule>
  </conditionalFormatting>
  <conditionalFormatting sqref="J194">
    <cfRule type="expression" dxfId="5401" priority="131" stopIfTrue="1">
      <formula>I194="円盤投"</formula>
    </cfRule>
    <cfRule type="expression" dxfId="5400" priority="132" stopIfTrue="1">
      <formula>I194="やり投"</formula>
    </cfRule>
    <cfRule type="expression" dxfId="5399" priority="133" stopIfTrue="1">
      <formula>I194="砲丸投"</formula>
    </cfRule>
    <cfRule type="expression" dxfId="5398" priority="134" stopIfTrue="1">
      <formula>I194="走幅跳"</formula>
    </cfRule>
    <cfRule type="expression" dxfId="5397" priority="135" stopIfTrue="1">
      <formula>I194="走高跳"</formula>
    </cfRule>
  </conditionalFormatting>
  <conditionalFormatting sqref="H196">
    <cfRule type="expression" dxfId="5396" priority="226" stopIfTrue="1">
      <formula>G196="円盤投"</formula>
    </cfRule>
    <cfRule type="expression" dxfId="5395" priority="227" stopIfTrue="1">
      <formula>G196="やり投"</formula>
    </cfRule>
    <cfRule type="expression" dxfId="5394" priority="228" stopIfTrue="1">
      <formula>G196="砲丸投"</formula>
    </cfRule>
    <cfRule type="expression" dxfId="5393" priority="229" stopIfTrue="1">
      <formula>G196="走幅跳"</formula>
    </cfRule>
    <cfRule type="expression" dxfId="5392" priority="230" stopIfTrue="1">
      <formula>G196="走高跳"</formula>
    </cfRule>
  </conditionalFormatting>
  <conditionalFormatting sqref="J202">
    <cfRule type="expression" dxfId="5391" priority="111" stopIfTrue="1">
      <formula>I202="円盤投"</formula>
    </cfRule>
    <cfRule type="expression" dxfId="5390" priority="112" stopIfTrue="1">
      <formula>I202="やり投"</formula>
    </cfRule>
    <cfRule type="expression" dxfId="5389" priority="113" stopIfTrue="1">
      <formula>I202="砲丸投"</formula>
    </cfRule>
    <cfRule type="expression" dxfId="5388" priority="114" stopIfTrue="1">
      <formula>I202="走幅跳"</formula>
    </cfRule>
    <cfRule type="expression" dxfId="5387" priority="115" stopIfTrue="1">
      <formula>I202="走高跳"</formula>
    </cfRule>
  </conditionalFormatting>
  <conditionalFormatting sqref="J200">
    <cfRule type="expression" dxfId="5386" priority="116" stopIfTrue="1">
      <formula>I200="円盤投"</formula>
    </cfRule>
    <cfRule type="expression" dxfId="5385" priority="117" stopIfTrue="1">
      <formula>I200="やり投"</formula>
    </cfRule>
    <cfRule type="expression" dxfId="5384" priority="118" stopIfTrue="1">
      <formula>I200="砲丸投"</formula>
    </cfRule>
    <cfRule type="expression" dxfId="5383" priority="119" stopIfTrue="1">
      <formula>I200="走幅跳"</formula>
    </cfRule>
    <cfRule type="expression" dxfId="5382" priority="120" stopIfTrue="1">
      <formula>I200="走高跳"</formula>
    </cfRule>
  </conditionalFormatting>
  <conditionalFormatting sqref="H202">
    <cfRule type="expression" dxfId="5381" priority="211" stopIfTrue="1">
      <formula>G202="円盤投"</formula>
    </cfRule>
    <cfRule type="expression" dxfId="5380" priority="212" stopIfTrue="1">
      <formula>G202="やり投"</formula>
    </cfRule>
    <cfRule type="expression" dxfId="5379" priority="213" stopIfTrue="1">
      <formula>G202="砲丸投"</formula>
    </cfRule>
    <cfRule type="expression" dxfId="5378" priority="214" stopIfTrue="1">
      <formula>G202="走幅跳"</formula>
    </cfRule>
    <cfRule type="expression" dxfId="5377" priority="215" stopIfTrue="1">
      <formula>G202="走高跳"</formula>
    </cfRule>
  </conditionalFormatting>
  <conditionalFormatting sqref="J206">
    <cfRule type="expression" dxfId="5376" priority="101" stopIfTrue="1">
      <formula>I206="円盤投"</formula>
    </cfRule>
    <cfRule type="expression" dxfId="5375" priority="102" stopIfTrue="1">
      <formula>I206="やり投"</formula>
    </cfRule>
    <cfRule type="expression" dxfId="5374" priority="103" stopIfTrue="1">
      <formula>I206="砲丸投"</formula>
    </cfRule>
    <cfRule type="expression" dxfId="5373" priority="104" stopIfTrue="1">
      <formula>I206="走幅跳"</formula>
    </cfRule>
    <cfRule type="expression" dxfId="5372" priority="105" stopIfTrue="1">
      <formula>I206="走高跳"</formula>
    </cfRule>
  </conditionalFormatting>
  <conditionalFormatting sqref="J168">
    <cfRule type="expression" dxfId="5371" priority="196" stopIfTrue="1">
      <formula>I168="円盤投"</formula>
    </cfRule>
    <cfRule type="expression" dxfId="5370" priority="197" stopIfTrue="1">
      <formula>I168="やり投"</formula>
    </cfRule>
    <cfRule type="expression" dxfId="5369" priority="198" stopIfTrue="1">
      <formula>I168="砲丸投"</formula>
    </cfRule>
    <cfRule type="expression" dxfId="5368" priority="199" stopIfTrue="1">
      <formula>I168="走幅跳"</formula>
    </cfRule>
    <cfRule type="expression" dxfId="5367" priority="200" stopIfTrue="1">
      <formula>I168="走高跳"</formula>
    </cfRule>
  </conditionalFormatting>
  <conditionalFormatting sqref="H170">
    <cfRule type="expression" dxfId="5366" priority="291" stopIfTrue="1">
      <formula>G170="円盤投"</formula>
    </cfRule>
    <cfRule type="expression" dxfId="5365" priority="292" stopIfTrue="1">
      <formula>G170="やり投"</formula>
    </cfRule>
    <cfRule type="expression" dxfId="5364" priority="293" stopIfTrue="1">
      <formula>G170="砲丸投"</formula>
    </cfRule>
    <cfRule type="expression" dxfId="5363" priority="294" stopIfTrue="1">
      <formula>G170="走幅跳"</formula>
    </cfRule>
    <cfRule type="expression" dxfId="5362" priority="295" stopIfTrue="1">
      <formula>G170="走高跳"</formula>
    </cfRule>
  </conditionalFormatting>
  <conditionalFormatting sqref="H172">
    <cfRule type="expression" dxfId="5361" priority="286" stopIfTrue="1">
      <formula>G172="円盤投"</formula>
    </cfRule>
    <cfRule type="expression" dxfId="5360" priority="287" stopIfTrue="1">
      <formula>G172="やり投"</formula>
    </cfRule>
    <cfRule type="expression" dxfId="5359" priority="288" stopIfTrue="1">
      <formula>G172="砲丸投"</formula>
    </cfRule>
    <cfRule type="expression" dxfId="5358" priority="289" stopIfTrue="1">
      <formula>G172="走幅跳"</formula>
    </cfRule>
    <cfRule type="expression" dxfId="5357" priority="290" stopIfTrue="1">
      <formula>G172="走高跳"</formula>
    </cfRule>
  </conditionalFormatting>
  <conditionalFormatting sqref="H174">
    <cfRule type="expression" dxfId="5356" priority="281" stopIfTrue="1">
      <formula>G174="円盤投"</formula>
    </cfRule>
    <cfRule type="expression" dxfId="5355" priority="282" stopIfTrue="1">
      <formula>G174="やり投"</formula>
    </cfRule>
    <cfRule type="expression" dxfId="5354" priority="283" stopIfTrue="1">
      <formula>G174="砲丸投"</formula>
    </cfRule>
    <cfRule type="expression" dxfId="5353" priority="284" stopIfTrue="1">
      <formula>G174="走幅跳"</formula>
    </cfRule>
    <cfRule type="expression" dxfId="5352" priority="285" stopIfTrue="1">
      <formula>G174="走高跳"</formula>
    </cfRule>
  </conditionalFormatting>
  <conditionalFormatting sqref="H176">
    <cfRule type="expression" dxfId="5351" priority="276" stopIfTrue="1">
      <formula>G176="円盤投"</formula>
    </cfRule>
    <cfRule type="expression" dxfId="5350" priority="277" stopIfTrue="1">
      <formula>G176="やり投"</formula>
    </cfRule>
    <cfRule type="expression" dxfId="5349" priority="278" stopIfTrue="1">
      <formula>G176="砲丸投"</formula>
    </cfRule>
    <cfRule type="expression" dxfId="5348" priority="279" stopIfTrue="1">
      <formula>G176="走幅跳"</formula>
    </cfRule>
    <cfRule type="expression" dxfId="5347" priority="280" stopIfTrue="1">
      <formula>G176="走高跳"</formula>
    </cfRule>
  </conditionalFormatting>
  <conditionalFormatting sqref="H178">
    <cfRule type="expression" dxfId="5346" priority="271" stopIfTrue="1">
      <formula>G178="円盤投"</formula>
    </cfRule>
    <cfRule type="expression" dxfId="5345" priority="272" stopIfTrue="1">
      <formula>G178="やり投"</formula>
    </cfRule>
    <cfRule type="expression" dxfId="5344" priority="273" stopIfTrue="1">
      <formula>G178="砲丸投"</formula>
    </cfRule>
    <cfRule type="expression" dxfId="5343" priority="274" stopIfTrue="1">
      <formula>G178="走幅跳"</formula>
    </cfRule>
    <cfRule type="expression" dxfId="5342" priority="275" stopIfTrue="1">
      <formula>G178="走高跳"</formula>
    </cfRule>
  </conditionalFormatting>
  <conditionalFormatting sqref="H180">
    <cfRule type="expression" dxfId="5341" priority="266" stopIfTrue="1">
      <formula>G180="円盤投"</formula>
    </cfRule>
    <cfRule type="expression" dxfId="5340" priority="267" stopIfTrue="1">
      <formula>G180="やり投"</formula>
    </cfRule>
    <cfRule type="expression" dxfId="5339" priority="268" stopIfTrue="1">
      <formula>G180="砲丸投"</formula>
    </cfRule>
    <cfRule type="expression" dxfId="5338" priority="269" stopIfTrue="1">
      <formula>G180="走幅跳"</formula>
    </cfRule>
    <cfRule type="expression" dxfId="5337" priority="270" stopIfTrue="1">
      <formula>G180="走高跳"</formula>
    </cfRule>
  </conditionalFormatting>
  <conditionalFormatting sqref="H182">
    <cfRule type="expression" dxfId="5336" priority="261" stopIfTrue="1">
      <formula>G182="円盤投"</formula>
    </cfRule>
    <cfRule type="expression" dxfId="5335" priority="262" stopIfTrue="1">
      <formula>G182="やり投"</formula>
    </cfRule>
    <cfRule type="expression" dxfId="5334" priority="263" stopIfTrue="1">
      <formula>G182="砲丸投"</formula>
    </cfRule>
    <cfRule type="expression" dxfId="5333" priority="264" stopIfTrue="1">
      <formula>G182="走幅跳"</formula>
    </cfRule>
    <cfRule type="expression" dxfId="5332" priority="265" stopIfTrue="1">
      <formula>G182="走高跳"</formula>
    </cfRule>
  </conditionalFormatting>
  <conditionalFormatting sqref="H184">
    <cfRule type="expression" dxfId="5331" priority="256" stopIfTrue="1">
      <formula>G184="円盤投"</formula>
    </cfRule>
    <cfRule type="expression" dxfId="5330" priority="257" stopIfTrue="1">
      <formula>G184="やり投"</formula>
    </cfRule>
    <cfRule type="expression" dxfId="5329" priority="258" stopIfTrue="1">
      <formula>G184="砲丸投"</formula>
    </cfRule>
    <cfRule type="expression" dxfId="5328" priority="259" stopIfTrue="1">
      <formula>G184="走幅跳"</formula>
    </cfRule>
    <cfRule type="expression" dxfId="5327" priority="260" stopIfTrue="1">
      <formula>G184="走高跳"</formula>
    </cfRule>
  </conditionalFormatting>
  <conditionalFormatting sqref="H186">
    <cfRule type="expression" dxfId="5326" priority="251" stopIfTrue="1">
      <formula>G186="円盤投"</formula>
    </cfRule>
    <cfRule type="expression" dxfId="5325" priority="252" stopIfTrue="1">
      <formula>G186="やり投"</formula>
    </cfRule>
    <cfRule type="expression" dxfId="5324" priority="253" stopIfTrue="1">
      <formula>G186="砲丸投"</formula>
    </cfRule>
    <cfRule type="expression" dxfId="5323" priority="254" stopIfTrue="1">
      <formula>G186="走幅跳"</formula>
    </cfRule>
    <cfRule type="expression" dxfId="5322" priority="255" stopIfTrue="1">
      <formula>G186="走高跳"</formula>
    </cfRule>
  </conditionalFormatting>
  <conditionalFormatting sqref="H188">
    <cfRule type="expression" dxfId="5321" priority="246" stopIfTrue="1">
      <formula>G188="円盤投"</formula>
    </cfRule>
    <cfRule type="expression" dxfId="5320" priority="247" stopIfTrue="1">
      <formula>G188="やり投"</formula>
    </cfRule>
    <cfRule type="expression" dxfId="5319" priority="248" stopIfTrue="1">
      <formula>G188="砲丸投"</formula>
    </cfRule>
    <cfRule type="expression" dxfId="5318" priority="249" stopIfTrue="1">
      <formula>G188="走幅跳"</formula>
    </cfRule>
    <cfRule type="expression" dxfId="5317" priority="250" stopIfTrue="1">
      <formula>G188="走高跳"</formula>
    </cfRule>
  </conditionalFormatting>
  <conditionalFormatting sqref="H190">
    <cfRule type="expression" dxfId="5316" priority="241" stopIfTrue="1">
      <formula>G190="円盤投"</formula>
    </cfRule>
    <cfRule type="expression" dxfId="5315" priority="242" stopIfTrue="1">
      <formula>G190="やり投"</formula>
    </cfRule>
    <cfRule type="expression" dxfId="5314" priority="243" stopIfTrue="1">
      <formula>G190="砲丸投"</formula>
    </cfRule>
    <cfRule type="expression" dxfId="5313" priority="244" stopIfTrue="1">
      <formula>G190="走幅跳"</formula>
    </cfRule>
    <cfRule type="expression" dxfId="5312" priority="245" stopIfTrue="1">
      <formula>G190="走高跳"</formula>
    </cfRule>
  </conditionalFormatting>
  <conditionalFormatting sqref="H192">
    <cfRule type="expression" dxfId="5311" priority="236" stopIfTrue="1">
      <formula>G192="円盤投"</formula>
    </cfRule>
    <cfRule type="expression" dxfId="5310" priority="237" stopIfTrue="1">
      <formula>G192="やり投"</formula>
    </cfRule>
    <cfRule type="expression" dxfId="5309" priority="238" stopIfTrue="1">
      <formula>G192="砲丸投"</formula>
    </cfRule>
    <cfRule type="expression" dxfId="5308" priority="239" stopIfTrue="1">
      <formula>G192="走幅跳"</formula>
    </cfRule>
    <cfRule type="expression" dxfId="5307" priority="240" stopIfTrue="1">
      <formula>G192="走高跳"</formula>
    </cfRule>
  </conditionalFormatting>
  <conditionalFormatting sqref="H194">
    <cfRule type="expression" dxfId="5306" priority="231" stopIfTrue="1">
      <formula>G194="円盤投"</formula>
    </cfRule>
    <cfRule type="expression" dxfId="5305" priority="232" stopIfTrue="1">
      <formula>G194="やり投"</formula>
    </cfRule>
    <cfRule type="expression" dxfId="5304" priority="233" stopIfTrue="1">
      <formula>G194="砲丸投"</formula>
    </cfRule>
    <cfRule type="expression" dxfId="5303" priority="234" stopIfTrue="1">
      <formula>G194="走幅跳"</formula>
    </cfRule>
    <cfRule type="expression" dxfId="5302" priority="235" stopIfTrue="1">
      <formula>G194="走高跳"</formula>
    </cfRule>
  </conditionalFormatting>
  <conditionalFormatting sqref="H198">
    <cfRule type="expression" dxfId="5301" priority="221" stopIfTrue="1">
      <formula>G198="円盤投"</formula>
    </cfRule>
    <cfRule type="expression" dxfId="5300" priority="222" stopIfTrue="1">
      <formula>G198="やり投"</formula>
    </cfRule>
    <cfRule type="expression" dxfId="5299" priority="223" stopIfTrue="1">
      <formula>G198="砲丸投"</formula>
    </cfRule>
    <cfRule type="expression" dxfId="5298" priority="224" stopIfTrue="1">
      <formula>G198="走幅跳"</formula>
    </cfRule>
    <cfRule type="expression" dxfId="5297" priority="225" stopIfTrue="1">
      <formula>G198="走高跳"</formula>
    </cfRule>
  </conditionalFormatting>
  <conditionalFormatting sqref="H200">
    <cfRule type="expression" dxfId="5296" priority="216" stopIfTrue="1">
      <formula>G200="円盤投"</formula>
    </cfRule>
    <cfRule type="expression" dxfId="5295" priority="217" stopIfTrue="1">
      <formula>G200="やり投"</formula>
    </cfRule>
    <cfRule type="expression" dxfId="5294" priority="218" stopIfTrue="1">
      <formula>G200="砲丸投"</formula>
    </cfRule>
    <cfRule type="expression" dxfId="5293" priority="219" stopIfTrue="1">
      <formula>G200="走幅跳"</formula>
    </cfRule>
    <cfRule type="expression" dxfId="5292" priority="220" stopIfTrue="1">
      <formula>G200="走高跳"</formula>
    </cfRule>
  </conditionalFormatting>
  <conditionalFormatting sqref="H204">
    <cfRule type="expression" dxfId="5291" priority="206" stopIfTrue="1">
      <formula>G204="円盤投"</formula>
    </cfRule>
    <cfRule type="expression" dxfId="5290" priority="207" stopIfTrue="1">
      <formula>G204="やり投"</formula>
    </cfRule>
    <cfRule type="expression" dxfId="5289" priority="208" stopIfTrue="1">
      <formula>G204="砲丸投"</formula>
    </cfRule>
    <cfRule type="expression" dxfId="5288" priority="209" stopIfTrue="1">
      <formula>G204="走幅跳"</formula>
    </cfRule>
    <cfRule type="expression" dxfId="5287" priority="210" stopIfTrue="1">
      <formula>G204="走高跳"</formula>
    </cfRule>
  </conditionalFormatting>
  <conditionalFormatting sqref="H206">
    <cfRule type="expression" dxfId="5286" priority="201" stopIfTrue="1">
      <formula>G206="円盤投"</formula>
    </cfRule>
    <cfRule type="expression" dxfId="5285" priority="202" stopIfTrue="1">
      <formula>G206="やり投"</formula>
    </cfRule>
    <cfRule type="expression" dxfId="5284" priority="203" stopIfTrue="1">
      <formula>G206="砲丸投"</formula>
    </cfRule>
    <cfRule type="expression" dxfId="5283" priority="204" stopIfTrue="1">
      <formula>G206="走幅跳"</formula>
    </cfRule>
    <cfRule type="expression" dxfId="5282" priority="205" stopIfTrue="1">
      <formula>G206="走高跳"</formula>
    </cfRule>
  </conditionalFormatting>
  <conditionalFormatting sqref="J170">
    <cfRule type="expression" dxfId="5281" priority="191" stopIfTrue="1">
      <formula>I170="円盤投"</formula>
    </cfRule>
    <cfRule type="expression" dxfId="5280" priority="192" stopIfTrue="1">
      <formula>I170="やり投"</formula>
    </cfRule>
    <cfRule type="expression" dxfId="5279" priority="193" stopIfTrue="1">
      <formula>I170="砲丸投"</formula>
    </cfRule>
    <cfRule type="expression" dxfId="5278" priority="194" stopIfTrue="1">
      <formula>I170="走幅跳"</formula>
    </cfRule>
    <cfRule type="expression" dxfId="5277" priority="195" stopIfTrue="1">
      <formula>I170="走高跳"</formula>
    </cfRule>
  </conditionalFormatting>
  <conditionalFormatting sqref="J172">
    <cfRule type="expression" dxfId="5276" priority="186" stopIfTrue="1">
      <formula>I172="円盤投"</formula>
    </cfRule>
    <cfRule type="expression" dxfId="5275" priority="187" stopIfTrue="1">
      <formula>I172="やり投"</formula>
    </cfRule>
    <cfRule type="expression" dxfId="5274" priority="188" stopIfTrue="1">
      <formula>I172="砲丸投"</formula>
    </cfRule>
    <cfRule type="expression" dxfId="5273" priority="189" stopIfTrue="1">
      <formula>I172="走幅跳"</formula>
    </cfRule>
    <cfRule type="expression" dxfId="5272" priority="190" stopIfTrue="1">
      <formula>I172="走高跳"</formula>
    </cfRule>
  </conditionalFormatting>
  <conditionalFormatting sqref="J174">
    <cfRule type="expression" dxfId="5271" priority="181" stopIfTrue="1">
      <formula>I174="円盤投"</formula>
    </cfRule>
    <cfRule type="expression" dxfId="5270" priority="182" stopIfTrue="1">
      <formula>I174="やり投"</formula>
    </cfRule>
    <cfRule type="expression" dxfId="5269" priority="183" stopIfTrue="1">
      <formula>I174="砲丸投"</formula>
    </cfRule>
    <cfRule type="expression" dxfId="5268" priority="184" stopIfTrue="1">
      <formula>I174="走幅跳"</formula>
    </cfRule>
    <cfRule type="expression" dxfId="5267" priority="185" stopIfTrue="1">
      <formula>I174="走高跳"</formula>
    </cfRule>
  </conditionalFormatting>
  <conditionalFormatting sqref="J176">
    <cfRule type="expression" dxfId="5266" priority="176" stopIfTrue="1">
      <formula>I176="円盤投"</formula>
    </cfRule>
    <cfRule type="expression" dxfId="5265" priority="177" stopIfTrue="1">
      <formula>I176="やり投"</formula>
    </cfRule>
    <cfRule type="expression" dxfId="5264" priority="178" stopIfTrue="1">
      <formula>I176="砲丸投"</formula>
    </cfRule>
    <cfRule type="expression" dxfId="5263" priority="179" stopIfTrue="1">
      <formula>I176="走幅跳"</formula>
    </cfRule>
    <cfRule type="expression" dxfId="5262" priority="180" stopIfTrue="1">
      <formula>I176="走高跳"</formula>
    </cfRule>
  </conditionalFormatting>
  <conditionalFormatting sqref="J178">
    <cfRule type="expression" dxfId="5261" priority="171" stopIfTrue="1">
      <formula>I178="円盤投"</formula>
    </cfRule>
    <cfRule type="expression" dxfId="5260" priority="172" stopIfTrue="1">
      <formula>I178="やり投"</formula>
    </cfRule>
    <cfRule type="expression" dxfId="5259" priority="173" stopIfTrue="1">
      <formula>I178="砲丸投"</formula>
    </cfRule>
    <cfRule type="expression" dxfId="5258" priority="174" stopIfTrue="1">
      <formula>I178="走幅跳"</formula>
    </cfRule>
    <cfRule type="expression" dxfId="5257" priority="175" stopIfTrue="1">
      <formula>I178="走高跳"</formula>
    </cfRule>
  </conditionalFormatting>
  <conditionalFormatting sqref="J180">
    <cfRule type="expression" dxfId="5256" priority="166" stopIfTrue="1">
      <formula>I180="円盤投"</formula>
    </cfRule>
    <cfRule type="expression" dxfId="5255" priority="167" stopIfTrue="1">
      <formula>I180="やり投"</formula>
    </cfRule>
    <cfRule type="expression" dxfId="5254" priority="168" stopIfTrue="1">
      <formula>I180="砲丸投"</formula>
    </cfRule>
    <cfRule type="expression" dxfId="5253" priority="169" stopIfTrue="1">
      <formula>I180="走幅跳"</formula>
    </cfRule>
    <cfRule type="expression" dxfId="5252" priority="170" stopIfTrue="1">
      <formula>I180="走高跳"</formula>
    </cfRule>
  </conditionalFormatting>
  <conditionalFormatting sqref="J182">
    <cfRule type="expression" dxfId="5251" priority="161" stopIfTrue="1">
      <formula>I182="円盤投"</formula>
    </cfRule>
    <cfRule type="expression" dxfId="5250" priority="162" stopIfTrue="1">
      <formula>I182="やり投"</formula>
    </cfRule>
    <cfRule type="expression" dxfId="5249" priority="163" stopIfTrue="1">
      <formula>I182="砲丸投"</formula>
    </cfRule>
    <cfRule type="expression" dxfId="5248" priority="164" stopIfTrue="1">
      <formula>I182="走幅跳"</formula>
    </cfRule>
    <cfRule type="expression" dxfId="5247" priority="165" stopIfTrue="1">
      <formula>I182="走高跳"</formula>
    </cfRule>
  </conditionalFormatting>
  <conditionalFormatting sqref="J184">
    <cfRule type="expression" dxfId="5246" priority="156" stopIfTrue="1">
      <formula>I184="円盤投"</formula>
    </cfRule>
    <cfRule type="expression" dxfId="5245" priority="157" stopIfTrue="1">
      <formula>I184="やり投"</formula>
    </cfRule>
    <cfRule type="expression" dxfId="5244" priority="158" stopIfTrue="1">
      <formula>I184="砲丸投"</formula>
    </cfRule>
    <cfRule type="expression" dxfId="5243" priority="159" stopIfTrue="1">
      <formula>I184="走幅跳"</formula>
    </cfRule>
    <cfRule type="expression" dxfId="5242" priority="160" stopIfTrue="1">
      <formula>I184="走高跳"</formula>
    </cfRule>
  </conditionalFormatting>
  <conditionalFormatting sqref="J186">
    <cfRule type="expression" dxfId="5241" priority="151" stopIfTrue="1">
      <formula>I186="円盤投"</formula>
    </cfRule>
    <cfRule type="expression" dxfId="5240" priority="152" stopIfTrue="1">
      <formula>I186="やり投"</formula>
    </cfRule>
    <cfRule type="expression" dxfId="5239" priority="153" stopIfTrue="1">
      <formula>I186="砲丸投"</formula>
    </cfRule>
    <cfRule type="expression" dxfId="5238" priority="154" stopIfTrue="1">
      <formula>I186="走幅跳"</formula>
    </cfRule>
    <cfRule type="expression" dxfId="5237" priority="155" stopIfTrue="1">
      <formula>I186="走高跳"</formula>
    </cfRule>
  </conditionalFormatting>
  <conditionalFormatting sqref="J188">
    <cfRule type="expression" dxfId="5236" priority="146" stopIfTrue="1">
      <formula>I188="円盤投"</formula>
    </cfRule>
    <cfRule type="expression" dxfId="5235" priority="147" stopIfTrue="1">
      <formula>I188="やり投"</formula>
    </cfRule>
    <cfRule type="expression" dxfId="5234" priority="148" stopIfTrue="1">
      <formula>I188="砲丸投"</formula>
    </cfRule>
    <cfRule type="expression" dxfId="5233" priority="149" stopIfTrue="1">
      <formula>I188="走幅跳"</formula>
    </cfRule>
    <cfRule type="expression" dxfId="5232" priority="150" stopIfTrue="1">
      <formula>I188="走高跳"</formula>
    </cfRule>
  </conditionalFormatting>
  <conditionalFormatting sqref="J190">
    <cfRule type="expression" dxfId="5231" priority="141" stopIfTrue="1">
      <formula>I190="円盤投"</formula>
    </cfRule>
    <cfRule type="expression" dxfId="5230" priority="142" stopIfTrue="1">
      <formula>I190="やり投"</formula>
    </cfRule>
    <cfRule type="expression" dxfId="5229" priority="143" stopIfTrue="1">
      <formula>I190="砲丸投"</formula>
    </cfRule>
    <cfRule type="expression" dxfId="5228" priority="144" stopIfTrue="1">
      <formula>I190="走幅跳"</formula>
    </cfRule>
    <cfRule type="expression" dxfId="5227" priority="145" stopIfTrue="1">
      <formula>I190="走高跳"</formula>
    </cfRule>
  </conditionalFormatting>
  <conditionalFormatting sqref="J192">
    <cfRule type="expression" dxfId="5226" priority="136" stopIfTrue="1">
      <formula>I192="円盤投"</formula>
    </cfRule>
    <cfRule type="expression" dxfId="5225" priority="137" stopIfTrue="1">
      <formula>I192="やり投"</formula>
    </cfRule>
    <cfRule type="expression" dxfId="5224" priority="138" stopIfTrue="1">
      <formula>I192="砲丸投"</formula>
    </cfRule>
    <cfRule type="expression" dxfId="5223" priority="139" stopIfTrue="1">
      <formula>I192="走幅跳"</formula>
    </cfRule>
    <cfRule type="expression" dxfId="5222" priority="140" stopIfTrue="1">
      <formula>I192="走高跳"</formula>
    </cfRule>
  </conditionalFormatting>
  <conditionalFormatting sqref="J196">
    <cfRule type="expression" dxfId="5221" priority="126" stopIfTrue="1">
      <formula>I196="円盤投"</formula>
    </cfRule>
    <cfRule type="expression" dxfId="5220" priority="127" stopIfTrue="1">
      <formula>I196="やり投"</formula>
    </cfRule>
    <cfRule type="expression" dxfId="5219" priority="128" stopIfTrue="1">
      <formula>I196="砲丸投"</formula>
    </cfRule>
    <cfRule type="expression" dxfId="5218" priority="129" stopIfTrue="1">
      <formula>I196="走幅跳"</formula>
    </cfRule>
    <cfRule type="expression" dxfId="5217" priority="130" stopIfTrue="1">
      <formula>I196="走高跳"</formula>
    </cfRule>
  </conditionalFormatting>
  <conditionalFormatting sqref="J198">
    <cfRule type="expression" dxfId="5216" priority="121" stopIfTrue="1">
      <formula>I198="円盤投"</formula>
    </cfRule>
    <cfRule type="expression" dxfId="5215" priority="122" stopIfTrue="1">
      <formula>I198="やり投"</formula>
    </cfRule>
    <cfRule type="expression" dxfId="5214" priority="123" stopIfTrue="1">
      <formula>I198="砲丸投"</formula>
    </cfRule>
    <cfRule type="expression" dxfId="5213" priority="124" stopIfTrue="1">
      <formula>I198="走幅跳"</formula>
    </cfRule>
    <cfRule type="expression" dxfId="5212" priority="125" stopIfTrue="1">
      <formula>I198="走高跳"</formula>
    </cfRule>
  </conditionalFormatting>
  <conditionalFormatting sqref="J204">
    <cfRule type="expression" dxfId="5211" priority="106" stopIfTrue="1">
      <formula>I204="円盤投"</formula>
    </cfRule>
    <cfRule type="expression" dxfId="5210" priority="107" stopIfTrue="1">
      <formula>I204="やり投"</formula>
    </cfRule>
    <cfRule type="expression" dxfId="5209" priority="108" stopIfTrue="1">
      <formula>I204="砲丸投"</formula>
    </cfRule>
    <cfRule type="expression" dxfId="5208" priority="109" stopIfTrue="1">
      <formula>I204="走幅跳"</formula>
    </cfRule>
    <cfRule type="expression" dxfId="5207" priority="110" stopIfTrue="1">
      <formula>I204="走高跳"</formula>
    </cfRule>
  </conditionalFormatting>
  <conditionalFormatting sqref="L168">
    <cfRule type="expression" dxfId="5206" priority="96" stopIfTrue="1">
      <formula>K168="円盤投"</formula>
    </cfRule>
    <cfRule type="expression" dxfId="5205" priority="97" stopIfTrue="1">
      <formula>K168="やり投"</formula>
    </cfRule>
    <cfRule type="expression" dxfId="5204" priority="98" stopIfTrue="1">
      <formula>K168="砲丸投"</formula>
    </cfRule>
    <cfRule type="expression" dxfId="5203" priority="99" stopIfTrue="1">
      <formula>K168="走幅跳"</formula>
    </cfRule>
    <cfRule type="expression" dxfId="5202" priority="100" stopIfTrue="1">
      <formula>K168="走高跳"</formula>
    </cfRule>
  </conditionalFormatting>
  <conditionalFormatting sqref="L170">
    <cfRule type="expression" dxfId="5201" priority="91" stopIfTrue="1">
      <formula>K170="円盤投"</formula>
    </cfRule>
    <cfRule type="expression" dxfId="5200" priority="92" stopIfTrue="1">
      <formula>K170="やり投"</formula>
    </cfRule>
    <cfRule type="expression" dxfId="5199" priority="93" stopIfTrue="1">
      <formula>K170="砲丸投"</formula>
    </cfRule>
    <cfRule type="expression" dxfId="5198" priority="94" stopIfTrue="1">
      <formula>K170="走幅跳"</formula>
    </cfRule>
    <cfRule type="expression" dxfId="5197" priority="95" stopIfTrue="1">
      <formula>K170="走高跳"</formula>
    </cfRule>
  </conditionalFormatting>
  <conditionalFormatting sqref="L172">
    <cfRule type="expression" dxfId="5196" priority="86" stopIfTrue="1">
      <formula>K172="円盤投"</formula>
    </cfRule>
    <cfRule type="expression" dxfId="5195" priority="87" stopIfTrue="1">
      <formula>K172="やり投"</formula>
    </cfRule>
    <cfRule type="expression" dxfId="5194" priority="88" stopIfTrue="1">
      <formula>K172="砲丸投"</formula>
    </cfRule>
    <cfRule type="expression" dxfId="5193" priority="89" stopIfTrue="1">
      <formula>K172="走幅跳"</formula>
    </cfRule>
    <cfRule type="expression" dxfId="5192" priority="90" stopIfTrue="1">
      <formula>K172="走高跳"</formula>
    </cfRule>
  </conditionalFormatting>
  <conditionalFormatting sqref="L174">
    <cfRule type="expression" dxfId="5191" priority="81" stopIfTrue="1">
      <formula>K174="円盤投"</formula>
    </cfRule>
    <cfRule type="expression" dxfId="5190" priority="82" stopIfTrue="1">
      <formula>K174="やり投"</formula>
    </cfRule>
    <cfRule type="expression" dxfId="5189" priority="83" stopIfTrue="1">
      <formula>K174="砲丸投"</formula>
    </cfRule>
    <cfRule type="expression" dxfId="5188" priority="84" stopIfTrue="1">
      <formula>K174="走幅跳"</formula>
    </cfRule>
    <cfRule type="expression" dxfId="5187" priority="85" stopIfTrue="1">
      <formula>K174="走高跳"</formula>
    </cfRule>
  </conditionalFormatting>
  <conditionalFormatting sqref="L176">
    <cfRule type="expression" dxfId="5186" priority="76" stopIfTrue="1">
      <formula>K176="円盤投"</formula>
    </cfRule>
    <cfRule type="expression" dxfId="5185" priority="77" stopIfTrue="1">
      <formula>K176="やり投"</formula>
    </cfRule>
    <cfRule type="expression" dxfId="5184" priority="78" stopIfTrue="1">
      <formula>K176="砲丸投"</formula>
    </cfRule>
    <cfRule type="expression" dxfId="5183" priority="79" stopIfTrue="1">
      <formula>K176="走幅跳"</formula>
    </cfRule>
    <cfRule type="expression" dxfId="5182" priority="80" stopIfTrue="1">
      <formula>K176="走高跳"</formula>
    </cfRule>
  </conditionalFormatting>
  <conditionalFormatting sqref="L178">
    <cfRule type="expression" dxfId="5181" priority="71" stopIfTrue="1">
      <formula>K178="円盤投"</formula>
    </cfRule>
    <cfRule type="expression" dxfId="5180" priority="72" stopIfTrue="1">
      <formula>K178="やり投"</formula>
    </cfRule>
    <cfRule type="expression" dxfId="5179" priority="73" stopIfTrue="1">
      <formula>K178="砲丸投"</formula>
    </cfRule>
    <cfRule type="expression" dxfId="5178" priority="74" stopIfTrue="1">
      <formula>K178="走幅跳"</formula>
    </cfRule>
    <cfRule type="expression" dxfId="5177" priority="75" stopIfTrue="1">
      <formula>K178="走高跳"</formula>
    </cfRule>
  </conditionalFormatting>
  <conditionalFormatting sqref="L180">
    <cfRule type="expression" dxfId="5176" priority="66" stopIfTrue="1">
      <formula>K180="円盤投"</formula>
    </cfRule>
    <cfRule type="expression" dxfId="5175" priority="67" stopIfTrue="1">
      <formula>K180="やり投"</formula>
    </cfRule>
    <cfRule type="expression" dxfId="5174" priority="68" stopIfTrue="1">
      <formula>K180="砲丸投"</formula>
    </cfRule>
    <cfRule type="expression" dxfId="5173" priority="69" stopIfTrue="1">
      <formula>K180="走幅跳"</formula>
    </cfRule>
    <cfRule type="expression" dxfId="5172" priority="70" stopIfTrue="1">
      <formula>K180="走高跳"</formula>
    </cfRule>
  </conditionalFormatting>
  <conditionalFormatting sqref="L182">
    <cfRule type="expression" dxfId="5171" priority="61" stopIfTrue="1">
      <formula>K182="円盤投"</formula>
    </cfRule>
    <cfRule type="expression" dxfId="5170" priority="62" stopIfTrue="1">
      <formula>K182="やり投"</formula>
    </cfRule>
    <cfRule type="expression" dxfId="5169" priority="63" stopIfTrue="1">
      <formula>K182="砲丸投"</formula>
    </cfRule>
    <cfRule type="expression" dxfId="5168" priority="64" stopIfTrue="1">
      <formula>K182="走幅跳"</formula>
    </cfRule>
    <cfRule type="expression" dxfId="5167" priority="65" stopIfTrue="1">
      <formula>K182="走高跳"</formula>
    </cfRule>
  </conditionalFormatting>
  <conditionalFormatting sqref="L184">
    <cfRule type="expression" dxfId="5166" priority="56" stopIfTrue="1">
      <formula>K184="円盤投"</formula>
    </cfRule>
    <cfRule type="expression" dxfId="5165" priority="57" stopIfTrue="1">
      <formula>K184="やり投"</formula>
    </cfRule>
    <cfRule type="expression" dxfId="5164" priority="58" stopIfTrue="1">
      <formula>K184="砲丸投"</formula>
    </cfRule>
    <cfRule type="expression" dxfId="5163" priority="59" stopIfTrue="1">
      <formula>K184="走幅跳"</formula>
    </cfRule>
    <cfRule type="expression" dxfId="5162" priority="60" stopIfTrue="1">
      <formula>K184="走高跳"</formula>
    </cfRule>
  </conditionalFormatting>
  <conditionalFormatting sqref="L186">
    <cfRule type="expression" dxfId="5161" priority="51" stopIfTrue="1">
      <formula>K186="円盤投"</formula>
    </cfRule>
    <cfRule type="expression" dxfId="5160" priority="52" stopIfTrue="1">
      <formula>K186="やり投"</formula>
    </cfRule>
    <cfRule type="expression" dxfId="5159" priority="53" stopIfTrue="1">
      <formula>K186="砲丸投"</formula>
    </cfRule>
    <cfRule type="expression" dxfId="5158" priority="54" stopIfTrue="1">
      <formula>K186="走幅跳"</formula>
    </cfRule>
    <cfRule type="expression" dxfId="5157" priority="55" stopIfTrue="1">
      <formula>K186="走高跳"</formula>
    </cfRule>
  </conditionalFormatting>
  <conditionalFormatting sqref="L188">
    <cfRule type="expression" dxfId="5156" priority="46" stopIfTrue="1">
      <formula>K188="円盤投"</formula>
    </cfRule>
    <cfRule type="expression" dxfId="5155" priority="47" stopIfTrue="1">
      <formula>K188="やり投"</formula>
    </cfRule>
    <cfRule type="expression" dxfId="5154" priority="48" stopIfTrue="1">
      <formula>K188="砲丸投"</formula>
    </cfRule>
    <cfRule type="expression" dxfId="5153" priority="49" stopIfTrue="1">
      <formula>K188="走幅跳"</formula>
    </cfRule>
    <cfRule type="expression" dxfId="5152" priority="50" stopIfTrue="1">
      <formula>K188="走高跳"</formula>
    </cfRule>
  </conditionalFormatting>
  <conditionalFormatting sqref="L192">
    <cfRule type="expression" dxfId="5151" priority="36" stopIfTrue="1">
      <formula>K192="円盤投"</formula>
    </cfRule>
    <cfRule type="expression" dxfId="5150" priority="37" stopIfTrue="1">
      <formula>K192="やり投"</formula>
    </cfRule>
    <cfRule type="expression" dxfId="5149" priority="38" stopIfTrue="1">
      <formula>K192="砲丸投"</formula>
    </cfRule>
    <cfRule type="expression" dxfId="5148" priority="39" stopIfTrue="1">
      <formula>K192="走幅跳"</formula>
    </cfRule>
    <cfRule type="expression" dxfId="5147" priority="40" stopIfTrue="1">
      <formula>K192="走高跳"</formula>
    </cfRule>
  </conditionalFormatting>
  <conditionalFormatting sqref="L194">
    <cfRule type="expression" dxfId="5146" priority="31" stopIfTrue="1">
      <formula>K194="円盤投"</formula>
    </cfRule>
    <cfRule type="expression" dxfId="5145" priority="32" stopIfTrue="1">
      <formula>K194="やり投"</formula>
    </cfRule>
    <cfRule type="expression" dxfId="5144" priority="33" stopIfTrue="1">
      <formula>K194="砲丸投"</formula>
    </cfRule>
    <cfRule type="expression" dxfId="5143" priority="34" stopIfTrue="1">
      <formula>K194="走幅跳"</formula>
    </cfRule>
    <cfRule type="expression" dxfId="5142" priority="35" stopIfTrue="1">
      <formula>K194="走高跳"</formula>
    </cfRule>
  </conditionalFormatting>
  <conditionalFormatting sqref="L196">
    <cfRule type="expression" dxfId="5141" priority="26" stopIfTrue="1">
      <formula>K196="円盤投"</formula>
    </cfRule>
    <cfRule type="expression" dxfId="5140" priority="27" stopIfTrue="1">
      <formula>K196="やり投"</formula>
    </cfRule>
    <cfRule type="expression" dxfId="5139" priority="28" stopIfTrue="1">
      <formula>K196="砲丸投"</formula>
    </cfRule>
    <cfRule type="expression" dxfId="5138" priority="29" stopIfTrue="1">
      <formula>K196="走幅跳"</formula>
    </cfRule>
    <cfRule type="expression" dxfId="5137" priority="30" stopIfTrue="1">
      <formula>K196="走高跳"</formula>
    </cfRule>
  </conditionalFormatting>
  <conditionalFormatting sqref="L198">
    <cfRule type="expression" dxfId="5136" priority="21" stopIfTrue="1">
      <formula>K198="円盤投"</formula>
    </cfRule>
    <cfRule type="expression" dxfId="5135" priority="22" stopIfTrue="1">
      <formula>K198="やり投"</formula>
    </cfRule>
    <cfRule type="expression" dxfId="5134" priority="23" stopIfTrue="1">
      <formula>K198="砲丸投"</formula>
    </cfRule>
    <cfRule type="expression" dxfId="5133" priority="24" stopIfTrue="1">
      <formula>K198="走幅跳"</formula>
    </cfRule>
    <cfRule type="expression" dxfId="5132" priority="25" stopIfTrue="1">
      <formula>K198="走高跳"</formula>
    </cfRule>
  </conditionalFormatting>
  <conditionalFormatting sqref="L200">
    <cfRule type="expression" dxfId="5131" priority="16" stopIfTrue="1">
      <formula>K200="円盤投"</formula>
    </cfRule>
    <cfRule type="expression" dxfId="5130" priority="17" stopIfTrue="1">
      <formula>K200="やり投"</formula>
    </cfRule>
    <cfRule type="expression" dxfId="5129" priority="18" stopIfTrue="1">
      <formula>K200="砲丸投"</formula>
    </cfRule>
    <cfRule type="expression" dxfId="5128" priority="19" stopIfTrue="1">
      <formula>K200="走幅跳"</formula>
    </cfRule>
    <cfRule type="expression" dxfId="5127" priority="20" stopIfTrue="1">
      <formula>K200="走高跳"</formula>
    </cfRule>
  </conditionalFormatting>
  <conditionalFormatting sqref="L202">
    <cfRule type="expression" dxfId="5126" priority="11" stopIfTrue="1">
      <formula>K202="円盤投"</formula>
    </cfRule>
    <cfRule type="expression" dxfId="5125" priority="12" stopIfTrue="1">
      <formula>K202="やり投"</formula>
    </cfRule>
    <cfRule type="expression" dxfId="5124" priority="13" stopIfTrue="1">
      <formula>K202="砲丸投"</formula>
    </cfRule>
    <cfRule type="expression" dxfId="5123" priority="14" stopIfTrue="1">
      <formula>K202="走幅跳"</formula>
    </cfRule>
    <cfRule type="expression" dxfId="5122" priority="15" stopIfTrue="1">
      <formula>K202="走高跳"</formula>
    </cfRule>
  </conditionalFormatting>
  <conditionalFormatting sqref="L204">
    <cfRule type="expression" dxfId="5121" priority="6" stopIfTrue="1">
      <formula>K204="円盤投"</formula>
    </cfRule>
    <cfRule type="expression" dxfId="5120" priority="7" stopIfTrue="1">
      <formula>K204="やり投"</formula>
    </cfRule>
    <cfRule type="expression" dxfId="5119" priority="8" stopIfTrue="1">
      <formula>K204="砲丸投"</formula>
    </cfRule>
    <cfRule type="expression" dxfId="5118" priority="9" stopIfTrue="1">
      <formula>K204="走幅跳"</formula>
    </cfRule>
    <cfRule type="expression" dxfId="5117" priority="10" stopIfTrue="1">
      <formula>K204="走高跳"</formula>
    </cfRule>
  </conditionalFormatting>
  <conditionalFormatting sqref="L206">
    <cfRule type="expression" dxfId="5116" priority="1" stopIfTrue="1">
      <formula>K206="円盤投"</formula>
    </cfRule>
    <cfRule type="expression" dxfId="5115" priority="2" stopIfTrue="1">
      <formula>K206="やり投"</formula>
    </cfRule>
    <cfRule type="expression" dxfId="5114" priority="3" stopIfTrue="1">
      <formula>K206="砲丸投"</formula>
    </cfRule>
    <cfRule type="expression" dxfId="5113" priority="4" stopIfTrue="1">
      <formula>K206="走幅跳"</formula>
    </cfRule>
    <cfRule type="expression" dxfId="51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9FF99"/>
  </sheetPr>
  <dimension ref="A1:W97"/>
  <sheetViews>
    <sheetView zoomScaleNormal="100" workbookViewId="0">
      <pane ySplit="7" topLeftCell="A8" activePane="bottomLeft" state="frozen"/>
      <selection activeCell="B7" sqref="B7:B8"/>
      <selection pane="bottomLeft" activeCell="B7" sqref="B7:B8"/>
    </sheetView>
  </sheetViews>
  <sheetFormatPr defaultColWidth="8.75" defaultRowHeight="14.25" x14ac:dyDescent="0.1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 x14ac:dyDescent="0.15">
      <c r="A1" s="272" t="s">
        <v>102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23" ht="15.95" customHeight="1" thickBot="1" x14ac:dyDescent="0.2"/>
    <row r="3" spans="1:23" ht="15.95" customHeight="1" thickBot="1" x14ac:dyDescent="0.2">
      <c r="A3" s="299" t="s">
        <v>73</v>
      </c>
      <c r="B3" s="299"/>
      <c r="C3" s="300"/>
      <c r="D3" s="294" t="s">
        <v>148</v>
      </c>
      <c r="E3" s="295"/>
      <c r="F3" s="82" t="s">
        <v>83</v>
      </c>
      <c r="G3" s="84" t="s">
        <v>84</v>
      </c>
      <c r="H3" s="91"/>
      <c r="I3" s="91"/>
      <c r="J3" s="91"/>
      <c r="K3" s="91"/>
      <c r="L3" s="299" t="s">
        <v>74</v>
      </c>
      <c r="M3" s="299"/>
      <c r="N3" s="300"/>
      <c r="O3" s="294" t="s">
        <v>149</v>
      </c>
      <c r="P3" s="295"/>
      <c r="Q3" s="82" t="s">
        <v>83</v>
      </c>
      <c r="R3" s="84" t="s">
        <v>84</v>
      </c>
      <c r="S3" s="91"/>
      <c r="T3" s="91"/>
      <c r="U3" s="91"/>
      <c r="V3" s="91"/>
    </row>
    <row r="4" spans="1:23" ht="15.95" customHeight="1" thickBot="1" x14ac:dyDescent="0.2">
      <c r="A4" s="299"/>
      <c r="B4" s="299"/>
      <c r="C4" s="300"/>
      <c r="D4" s="294" t="s">
        <v>82</v>
      </c>
      <c r="E4" s="295"/>
      <c r="F4" s="94"/>
      <c r="G4" s="229"/>
      <c r="H4" s="91"/>
      <c r="I4" s="91"/>
      <c r="J4" s="91"/>
      <c r="K4" s="91"/>
      <c r="L4" s="299"/>
      <c r="M4" s="299"/>
      <c r="N4" s="300"/>
      <c r="O4" s="294" t="s">
        <v>82</v>
      </c>
      <c r="P4" s="295"/>
      <c r="Q4" s="132"/>
      <c r="R4" s="230"/>
      <c r="S4" s="91"/>
      <c r="T4" s="91"/>
      <c r="U4" s="91"/>
      <c r="V4" s="91"/>
    </row>
    <row r="5" spans="1:23" ht="15.95" customHeight="1" thickBot="1" x14ac:dyDescent="0.2">
      <c r="A5" s="91"/>
      <c r="B5" s="255" t="s">
        <v>216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255" t="s">
        <v>216</v>
      </c>
      <c r="N5" s="91"/>
      <c r="O5" s="91"/>
      <c r="P5" s="91"/>
      <c r="Q5" s="91"/>
      <c r="R5" s="91"/>
      <c r="S5" s="91"/>
      <c r="T5" s="91"/>
      <c r="U5" s="91"/>
      <c r="V5" s="91"/>
    </row>
    <row r="6" spans="1:23" ht="15.95" customHeight="1" thickBot="1" x14ac:dyDescent="0.2">
      <c r="A6" s="301" t="s">
        <v>91</v>
      </c>
      <c r="B6" s="292" t="s">
        <v>86</v>
      </c>
      <c r="C6" s="302" t="s">
        <v>75</v>
      </c>
      <c r="D6" s="304" t="s">
        <v>77</v>
      </c>
      <c r="E6" s="296" t="s">
        <v>85</v>
      </c>
      <c r="F6" s="297"/>
      <c r="G6" s="297"/>
      <c r="H6" s="297"/>
      <c r="I6" s="297"/>
      <c r="J6" s="298"/>
      <c r="L6" s="301" t="s">
        <v>91</v>
      </c>
      <c r="M6" s="292" t="s">
        <v>86</v>
      </c>
      <c r="N6" s="302" t="s">
        <v>75</v>
      </c>
      <c r="O6" s="304" t="s">
        <v>77</v>
      </c>
      <c r="P6" s="296" t="s">
        <v>85</v>
      </c>
      <c r="Q6" s="297"/>
      <c r="R6" s="297"/>
      <c r="S6" s="297"/>
      <c r="T6" s="297"/>
      <c r="U6" s="298"/>
    </row>
    <row r="7" spans="1:23" ht="15.95" customHeight="1" thickBot="1" x14ac:dyDescent="0.2">
      <c r="A7" s="301"/>
      <c r="B7" s="293"/>
      <c r="C7" s="303"/>
      <c r="D7" s="305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301"/>
      <c r="M7" s="293"/>
      <c r="N7" s="303"/>
      <c r="O7" s="305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5.95" customHeight="1" x14ac:dyDescent="0.15">
      <c r="A8" s="67">
        <v>1</v>
      </c>
      <c r="B8" s="99"/>
      <c r="C8" s="96" t="str">
        <f t="shared" ref="C8:C71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62" t="s">
        <v>54</v>
      </c>
    </row>
    <row r="9" spans="1:23" ht="15.95" customHeight="1" x14ac:dyDescent="0.15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17" t="s">
        <v>55</v>
      </c>
    </row>
    <row r="10" spans="1:23" ht="15.95" customHeight="1" thickBot="1" x14ac:dyDescent="0.2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18" t="s">
        <v>56</v>
      </c>
    </row>
    <row r="11" spans="1:23" ht="15.95" customHeight="1" thickBot="1" x14ac:dyDescent="0.2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</row>
    <row r="12" spans="1:23" ht="15.95" customHeight="1" thickBot="1" x14ac:dyDescent="0.2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163" t="s">
        <v>94</v>
      </c>
    </row>
    <row r="13" spans="1:23" ht="15.95" customHeight="1" x14ac:dyDescent="0.15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164" t="s">
        <v>54</v>
      </c>
    </row>
    <row r="14" spans="1:23" ht="15.95" customHeight="1" thickBot="1" x14ac:dyDescent="0.2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166" t="s">
        <v>55</v>
      </c>
    </row>
    <row r="15" spans="1:23" ht="15.95" customHeight="1" x14ac:dyDescent="0.15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</row>
    <row r="16" spans="1:23" ht="15.95" customHeight="1" x14ac:dyDescent="0.15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</row>
    <row r="17" spans="1:21" ht="15.95" customHeight="1" x14ac:dyDescent="0.15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</row>
    <row r="18" spans="1:21" ht="15.95" customHeight="1" x14ac:dyDescent="0.15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</row>
    <row r="19" spans="1:21" ht="15.95" customHeight="1" x14ac:dyDescent="0.15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</row>
    <row r="20" spans="1:21" ht="15.95" customHeight="1" x14ac:dyDescent="0.15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</row>
    <row r="21" spans="1:21" ht="15.95" customHeight="1" x14ac:dyDescent="0.15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</row>
    <row r="22" spans="1:21" ht="15.95" customHeight="1" x14ac:dyDescent="0.15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</row>
    <row r="23" spans="1:21" ht="15.95" customHeight="1" x14ac:dyDescent="0.15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</row>
    <row r="24" spans="1:21" ht="15.95" customHeight="1" x14ac:dyDescent="0.15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</row>
    <row r="25" spans="1:21" ht="15.95" customHeight="1" x14ac:dyDescent="0.15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</row>
    <row r="26" spans="1:21" ht="15.95" customHeight="1" x14ac:dyDescent="0.15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</row>
    <row r="27" spans="1:21" ht="15.95" customHeight="1" x14ac:dyDescent="0.15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</row>
    <row r="28" spans="1:21" ht="15.95" customHeight="1" x14ac:dyDescent="0.15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</row>
    <row r="29" spans="1:21" ht="15.95" customHeight="1" x14ac:dyDescent="0.15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</row>
    <row r="30" spans="1:21" ht="15.95" customHeight="1" x14ac:dyDescent="0.15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</row>
    <row r="31" spans="1:21" ht="15.95" customHeight="1" x14ac:dyDescent="0.15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</row>
    <row r="32" spans="1:21" ht="15.95" customHeight="1" x14ac:dyDescent="0.15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</row>
    <row r="33" spans="1:21" ht="15.95" customHeight="1" x14ac:dyDescent="0.15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5.95" customHeight="1" x14ac:dyDescent="0.15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5.95" customHeight="1" x14ac:dyDescent="0.15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5.95" customHeight="1" x14ac:dyDescent="0.15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5.95" customHeight="1" x14ac:dyDescent="0.15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5.95" customHeight="1" x14ac:dyDescent="0.15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5.95" customHeight="1" x14ac:dyDescent="0.15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5.95" customHeight="1" x14ac:dyDescent="0.15">
      <c r="A40" s="68">
        <v>33</v>
      </c>
      <c r="B40" s="100"/>
      <c r="C40" s="97" t="str">
        <f t="shared" si="0"/>
        <v/>
      </c>
      <c r="D40" s="157" t="str">
        <f t="shared" ref="D40:D71" si="4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5">IF(M40="","",VLOOKUP(M40,名簿,2,FALSE))</f>
        <v/>
      </c>
      <c r="O40" s="160" t="str">
        <f t="shared" ref="O40:O71" si="6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5.95" customHeight="1" x14ac:dyDescent="0.15">
      <c r="A41" s="68">
        <v>34</v>
      </c>
      <c r="B41" s="100"/>
      <c r="C41" s="97" t="str">
        <f t="shared" si="0"/>
        <v/>
      </c>
      <c r="D41" s="157" t="str">
        <f t="shared" si="4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5"/>
        <v/>
      </c>
      <c r="O41" s="160" t="str">
        <f t="shared" si="6"/>
        <v/>
      </c>
      <c r="P41" s="181"/>
      <c r="Q41" s="145"/>
      <c r="R41" s="144"/>
      <c r="S41" s="145"/>
      <c r="T41" s="144"/>
      <c r="U41" s="185"/>
    </row>
    <row r="42" spans="1:21" ht="15.95" customHeight="1" x14ac:dyDescent="0.15">
      <c r="A42" s="68">
        <v>35</v>
      </c>
      <c r="B42" s="100"/>
      <c r="C42" s="97" t="str">
        <f t="shared" si="0"/>
        <v/>
      </c>
      <c r="D42" s="157" t="str">
        <f t="shared" si="4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5"/>
        <v/>
      </c>
      <c r="O42" s="160" t="str">
        <f t="shared" si="6"/>
        <v/>
      </c>
      <c r="P42" s="181"/>
      <c r="Q42" s="145"/>
      <c r="R42" s="144"/>
      <c r="S42" s="145"/>
      <c r="T42" s="144"/>
      <c r="U42" s="185"/>
    </row>
    <row r="43" spans="1:21" ht="15.95" customHeight="1" x14ac:dyDescent="0.15">
      <c r="A43" s="68">
        <v>36</v>
      </c>
      <c r="B43" s="100"/>
      <c r="C43" s="97" t="str">
        <f t="shared" si="0"/>
        <v/>
      </c>
      <c r="D43" s="157" t="str">
        <f t="shared" si="4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5"/>
        <v/>
      </c>
      <c r="O43" s="160" t="str">
        <f t="shared" si="6"/>
        <v/>
      </c>
      <c r="P43" s="181"/>
      <c r="Q43" s="145"/>
      <c r="R43" s="144"/>
      <c r="S43" s="145"/>
      <c r="T43" s="144"/>
      <c r="U43" s="185"/>
    </row>
    <row r="44" spans="1:21" ht="15.95" customHeight="1" x14ac:dyDescent="0.15">
      <c r="A44" s="68">
        <v>37</v>
      </c>
      <c r="B44" s="100"/>
      <c r="C44" s="97" t="str">
        <f t="shared" si="0"/>
        <v/>
      </c>
      <c r="D44" s="157" t="str">
        <f t="shared" si="4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5"/>
        <v/>
      </c>
      <c r="O44" s="160" t="str">
        <f t="shared" si="6"/>
        <v/>
      </c>
      <c r="P44" s="181"/>
      <c r="Q44" s="145"/>
      <c r="R44" s="144"/>
      <c r="S44" s="145"/>
      <c r="T44" s="144"/>
      <c r="U44" s="185"/>
    </row>
    <row r="45" spans="1:21" ht="15.95" customHeight="1" x14ac:dyDescent="0.15">
      <c r="A45" s="68">
        <v>38</v>
      </c>
      <c r="B45" s="100"/>
      <c r="C45" s="97" t="str">
        <f t="shared" si="0"/>
        <v/>
      </c>
      <c r="D45" s="157" t="str">
        <f t="shared" si="4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5"/>
        <v/>
      </c>
      <c r="O45" s="160" t="str">
        <f t="shared" si="6"/>
        <v/>
      </c>
      <c r="P45" s="181"/>
      <c r="Q45" s="145"/>
      <c r="R45" s="144"/>
      <c r="S45" s="145"/>
      <c r="T45" s="144"/>
      <c r="U45" s="185"/>
    </row>
    <row r="46" spans="1:21" ht="15.95" customHeight="1" x14ac:dyDescent="0.15">
      <c r="A46" s="68">
        <v>39</v>
      </c>
      <c r="B46" s="100"/>
      <c r="C46" s="97" t="str">
        <f t="shared" si="0"/>
        <v/>
      </c>
      <c r="D46" s="157" t="str">
        <f t="shared" si="4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5"/>
        <v/>
      </c>
      <c r="O46" s="160" t="str">
        <f t="shared" si="6"/>
        <v/>
      </c>
      <c r="P46" s="181"/>
      <c r="Q46" s="145"/>
      <c r="R46" s="144"/>
      <c r="S46" s="145"/>
      <c r="T46" s="144"/>
      <c r="U46" s="185"/>
    </row>
    <row r="47" spans="1:21" ht="15.95" customHeight="1" x14ac:dyDescent="0.15">
      <c r="A47" s="68">
        <v>40</v>
      </c>
      <c r="B47" s="100"/>
      <c r="C47" s="97" t="str">
        <f t="shared" si="0"/>
        <v/>
      </c>
      <c r="D47" s="157" t="str">
        <f t="shared" si="4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5"/>
        <v/>
      </c>
      <c r="O47" s="160" t="str">
        <f t="shared" si="6"/>
        <v/>
      </c>
      <c r="P47" s="181"/>
      <c r="Q47" s="145"/>
      <c r="R47" s="144"/>
      <c r="S47" s="145"/>
      <c r="T47" s="144"/>
      <c r="U47" s="185"/>
    </row>
    <row r="48" spans="1:21" ht="15.95" customHeight="1" x14ac:dyDescent="0.15">
      <c r="A48" s="68">
        <v>41</v>
      </c>
      <c r="B48" s="100"/>
      <c r="C48" s="97" t="str">
        <f t="shared" si="0"/>
        <v/>
      </c>
      <c r="D48" s="157" t="str">
        <f t="shared" si="4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5"/>
        <v/>
      </c>
      <c r="O48" s="160" t="str">
        <f t="shared" si="6"/>
        <v/>
      </c>
      <c r="P48" s="181"/>
      <c r="Q48" s="145"/>
      <c r="R48" s="144"/>
      <c r="S48" s="145"/>
      <c r="T48" s="144"/>
      <c r="U48" s="185"/>
    </row>
    <row r="49" spans="1:21" ht="15.95" customHeight="1" x14ac:dyDescent="0.15">
      <c r="A49" s="68">
        <v>42</v>
      </c>
      <c r="B49" s="100"/>
      <c r="C49" s="97" t="str">
        <f t="shared" si="0"/>
        <v/>
      </c>
      <c r="D49" s="157" t="str">
        <f t="shared" si="4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5"/>
        <v/>
      </c>
      <c r="O49" s="160" t="str">
        <f t="shared" si="6"/>
        <v/>
      </c>
      <c r="P49" s="181"/>
      <c r="Q49" s="145"/>
      <c r="R49" s="144"/>
      <c r="S49" s="145"/>
      <c r="T49" s="144"/>
      <c r="U49" s="185"/>
    </row>
    <row r="50" spans="1:21" ht="15.95" customHeight="1" x14ac:dyDescent="0.15">
      <c r="A50" s="68">
        <v>43</v>
      </c>
      <c r="B50" s="100"/>
      <c r="C50" s="97" t="str">
        <f t="shared" si="0"/>
        <v/>
      </c>
      <c r="D50" s="157" t="str">
        <f t="shared" si="4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5"/>
        <v/>
      </c>
      <c r="O50" s="160" t="str">
        <f t="shared" si="6"/>
        <v/>
      </c>
      <c r="P50" s="181"/>
      <c r="Q50" s="145"/>
      <c r="R50" s="144"/>
      <c r="S50" s="145"/>
      <c r="T50" s="144"/>
      <c r="U50" s="185"/>
    </row>
    <row r="51" spans="1:21" ht="15.95" customHeight="1" x14ac:dyDescent="0.15">
      <c r="A51" s="68">
        <v>44</v>
      </c>
      <c r="B51" s="100"/>
      <c r="C51" s="97" t="str">
        <f t="shared" si="0"/>
        <v/>
      </c>
      <c r="D51" s="157" t="str">
        <f t="shared" si="4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5"/>
        <v/>
      </c>
      <c r="O51" s="160" t="str">
        <f t="shared" si="6"/>
        <v/>
      </c>
      <c r="P51" s="181"/>
      <c r="Q51" s="145"/>
      <c r="R51" s="144"/>
      <c r="S51" s="145"/>
      <c r="T51" s="144"/>
      <c r="U51" s="185"/>
    </row>
    <row r="52" spans="1:21" ht="15.95" customHeight="1" x14ac:dyDescent="0.15">
      <c r="A52" s="68">
        <v>45</v>
      </c>
      <c r="B52" s="100"/>
      <c r="C52" s="97" t="str">
        <f t="shared" si="0"/>
        <v/>
      </c>
      <c r="D52" s="157" t="str">
        <f t="shared" si="4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5"/>
        <v/>
      </c>
      <c r="O52" s="160" t="str">
        <f t="shared" si="6"/>
        <v/>
      </c>
      <c r="P52" s="181"/>
      <c r="Q52" s="145"/>
      <c r="R52" s="144"/>
      <c r="S52" s="145"/>
      <c r="T52" s="144"/>
      <c r="U52" s="185"/>
    </row>
    <row r="53" spans="1:21" ht="15.95" customHeight="1" x14ac:dyDescent="0.15">
      <c r="A53" s="68">
        <v>46</v>
      </c>
      <c r="B53" s="100"/>
      <c r="C53" s="97" t="str">
        <f t="shared" si="0"/>
        <v/>
      </c>
      <c r="D53" s="157" t="str">
        <f t="shared" si="4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5"/>
        <v/>
      </c>
      <c r="O53" s="160" t="str">
        <f t="shared" si="6"/>
        <v/>
      </c>
      <c r="P53" s="181"/>
      <c r="Q53" s="145"/>
      <c r="R53" s="144"/>
      <c r="S53" s="145"/>
      <c r="T53" s="144"/>
      <c r="U53" s="185"/>
    </row>
    <row r="54" spans="1:21" ht="15.95" customHeight="1" x14ac:dyDescent="0.15">
      <c r="A54" s="68">
        <v>47</v>
      </c>
      <c r="B54" s="100"/>
      <c r="C54" s="97" t="str">
        <f t="shared" si="0"/>
        <v/>
      </c>
      <c r="D54" s="157" t="str">
        <f t="shared" si="4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5"/>
        <v/>
      </c>
      <c r="O54" s="160" t="str">
        <f t="shared" si="6"/>
        <v/>
      </c>
      <c r="P54" s="181"/>
      <c r="Q54" s="145"/>
      <c r="R54" s="144"/>
      <c r="S54" s="145"/>
      <c r="T54" s="144"/>
      <c r="U54" s="185"/>
    </row>
    <row r="55" spans="1:21" ht="15.95" customHeight="1" x14ac:dyDescent="0.15">
      <c r="A55" s="68">
        <v>48</v>
      </c>
      <c r="B55" s="100"/>
      <c r="C55" s="97" t="str">
        <f t="shared" si="0"/>
        <v/>
      </c>
      <c r="D55" s="157" t="str">
        <f t="shared" si="4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5"/>
        <v/>
      </c>
      <c r="O55" s="160" t="str">
        <f t="shared" si="6"/>
        <v/>
      </c>
      <c r="P55" s="181"/>
      <c r="Q55" s="145"/>
      <c r="R55" s="144"/>
      <c r="S55" s="145"/>
      <c r="T55" s="144"/>
      <c r="U55" s="185"/>
    </row>
    <row r="56" spans="1:21" ht="15.95" customHeight="1" x14ac:dyDescent="0.15">
      <c r="A56" s="68">
        <v>49</v>
      </c>
      <c r="B56" s="100"/>
      <c r="C56" s="97" t="str">
        <f t="shared" si="0"/>
        <v/>
      </c>
      <c r="D56" s="157" t="str">
        <f t="shared" si="4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5"/>
        <v/>
      </c>
      <c r="O56" s="160" t="str">
        <f t="shared" si="6"/>
        <v/>
      </c>
      <c r="P56" s="181"/>
      <c r="Q56" s="145"/>
      <c r="R56" s="144"/>
      <c r="S56" s="145"/>
      <c r="T56" s="144"/>
      <c r="U56" s="185"/>
    </row>
    <row r="57" spans="1:21" ht="15.95" customHeight="1" x14ac:dyDescent="0.15">
      <c r="A57" s="68">
        <v>50</v>
      </c>
      <c r="B57" s="100"/>
      <c r="C57" s="97" t="str">
        <f t="shared" si="0"/>
        <v/>
      </c>
      <c r="D57" s="157" t="str">
        <f t="shared" si="4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5"/>
        <v/>
      </c>
      <c r="O57" s="160" t="str">
        <f t="shared" si="6"/>
        <v/>
      </c>
      <c r="P57" s="181"/>
      <c r="Q57" s="145"/>
      <c r="R57" s="144"/>
      <c r="S57" s="145"/>
      <c r="T57" s="144"/>
      <c r="U57" s="185"/>
    </row>
    <row r="58" spans="1:21" ht="15.95" customHeight="1" x14ac:dyDescent="0.15">
      <c r="A58" s="68">
        <v>51</v>
      </c>
      <c r="B58" s="100"/>
      <c r="C58" s="97" t="str">
        <f t="shared" si="0"/>
        <v/>
      </c>
      <c r="D58" s="157" t="str">
        <f t="shared" si="4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5"/>
        <v/>
      </c>
      <c r="O58" s="160" t="str">
        <f t="shared" si="6"/>
        <v/>
      </c>
      <c r="P58" s="181"/>
      <c r="Q58" s="145"/>
      <c r="R58" s="144"/>
      <c r="S58" s="145"/>
      <c r="T58" s="144"/>
      <c r="U58" s="185"/>
    </row>
    <row r="59" spans="1:21" ht="15.95" customHeight="1" x14ac:dyDescent="0.15">
      <c r="A59" s="68">
        <v>52</v>
      </c>
      <c r="B59" s="100"/>
      <c r="C59" s="97" t="str">
        <f t="shared" si="0"/>
        <v/>
      </c>
      <c r="D59" s="157" t="str">
        <f t="shared" si="4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5"/>
        <v/>
      </c>
      <c r="O59" s="160" t="str">
        <f t="shared" si="6"/>
        <v/>
      </c>
      <c r="P59" s="181"/>
      <c r="Q59" s="145"/>
      <c r="R59" s="144"/>
      <c r="S59" s="145"/>
      <c r="T59" s="144"/>
      <c r="U59" s="185"/>
    </row>
    <row r="60" spans="1:21" ht="15.95" customHeight="1" x14ac:dyDescent="0.15">
      <c r="A60" s="68">
        <v>53</v>
      </c>
      <c r="B60" s="100"/>
      <c r="C60" s="97" t="str">
        <f t="shared" si="0"/>
        <v/>
      </c>
      <c r="D60" s="157" t="str">
        <f t="shared" si="4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5"/>
        <v/>
      </c>
      <c r="O60" s="160" t="str">
        <f t="shared" si="6"/>
        <v/>
      </c>
      <c r="P60" s="181"/>
      <c r="Q60" s="145"/>
      <c r="R60" s="144"/>
      <c r="S60" s="145"/>
      <c r="T60" s="144"/>
      <c r="U60" s="185"/>
    </row>
    <row r="61" spans="1:21" ht="15.95" customHeight="1" x14ac:dyDescent="0.15">
      <c r="A61" s="68">
        <v>54</v>
      </c>
      <c r="B61" s="100"/>
      <c r="C61" s="97" t="str">
        <f t="shared" si="0"/>
        <v/>
      </c>
      <c r="D61" s="157" t="str">
        <f t="shared" si="4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5"/>
        <v/>
      </c>
      <c r="O61" s="160" t="str">
        <f t="shared" si="6"/>
        <v/>
      </c>
      <c r="P61" s="181"/>
      <c r="Q61" s="145"/>
      <c r="R61" s="144"/>
      <c r="S61" s="145"/>
      <c r="T61" s="144"/>
      <c r="U61" s="185"/>
    </row>
    <row r="62" spans="1:21" ht="15.95" customHeight="1" x14ac:dyDescent="0.15">
      <c r="A62" s="68">
        <v>55</v>
      </c>
      <c r="B62" s="100"/>
      <c r="C62" s="97" t="str">
        <f t="shared" si="0"/>
        <v/>
      </c>
      <c r="D62" s="157" t="str">
        <f t="shared" si="4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5"/>
        <v/>
      </c>
      <c r="O62" s="160" t="str">
        <f t="shared" si="6"/>
        <v/>
      </c>
      <c r="P62" s="181"/>
      <c r="Q62" s="145"/>
      <c r="R62" s="144"/>
      <c r="S62" s="145"/>
      <c r="T62" s="144"/>
      <c r="U62" s="185"/>
    </row>
    <row r="63" spans="1:21" ht="15.95" customHeight="1" x14ac:dyDescent="0.15">
      <c r="A63" s="68">
        <v>56</v>
      </c>
      <c r="B63" s="100"/>
      <c r="C63" s="97" t="str">
        <f t="shared" si="0"/>
        <v/>
      </c>
      <c r="D63" s="157" t="str">
        <f t="shared" si="4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5"/>
        <v/>
      </c>
      <c r="O63" s="160" t="str">
        <f t="shared" si="6"/>
        <v/>
      </c>
      <c r="P63" s="181"/>
      <c r="Q63" s="145"/>
      <c r="R63" s="144"/>
      <c r="S63" s="145"/>
      <c r="T63" s="144"/>
      <c r="U63" s="185"/>
    </row>
    <row r="64" spans="1:21" ht="15.95" customHeight="1" x14ac:dyDescent="0.15">
      <c r="A64" s="68">
        <v>57</v>
      </c>
      <c r="B64" s="100"/>
      <c r="C64" s="97" t="str">
        <f t="shared" si="0"/>
        <v/>
      </c>
      <c r="D64" s="157" t="str">
        <f t="shared" si="4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5"/>
        <v/>
      </c>
      <c r="O64" s="160" t="str">
        <f t="shared" si="6"/>
        <v/>
      </c>
      <c r="P64" s="181"/>
      <c r="Q64" s="145"/>
      <c r="R64" s="144"/>
      <c r="S64" s="145"/>
      <c r="T64" s="144"/>
      <c r="U64" s="185"/>
    </row>
    <row r="65" spans="1:21" ht="15.95" customHeight="1" x14ac:dyDescent="0.15">
      <c r="A65" s="68">
        <v>58</v>
      </c>
      <c r="B65" s="100"/>
      <c r="C65" s="97" t="str">
        <f t="shared" si="0"/>
        <v/>
      </c>
      <c r="D65" s="157" t="str">
        <f t="shared" si="4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5"/>
        <v/>
      </c>
      <c r="O65" s="160" t="str">
        <f t="shared" si="6"/>
        <v/>
      </c>
      <c r="P65" s="181"/>
      <c r="Q65" s="145"/>
      <c r="R65" s="144"/>
      <c r="S65" s="145"/>
      <c r="T65" s="144"/>
      <c r="U65" s="185"/>
    </row>
    <row r="66" spans="1:21" ht="15.95" customHeight="1" x14ac:dyDescent="0.15">
      <c r="A66" s="68">
        <v>59</v>
      </c>
      <c r="B66" s="100"/>
      <c r="C66" s="97" t="str">
        <f t="shared" si="0"/>
        <v/>
      </c>
      <c r="D66" s="157" t="str">
        <f t="shared" si="4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5"/>
        <v/>
      </c>
      <c r="O66" s="160" t="str">
        <f t="shared" si="6"/>
        <v/>
      </c>
      <c r="P66" s="181"/>
      <c r="Q66" s="145"/>
      <c r="R66" s="144"/>
      <c r="S66" s="145"/>
      <c r="T66" s="144"/>
      <c r="U66" s="185"/>
    </row>
    <row r="67" spans="1:21" ht="15.95" customHeight="1" x14ac:dyDescent="0.15">
      <c r="A67" s="68">
        <v>60</v>
      </c>
      <c r="B67" s="100"/>
      <c r="C67" s="97" t="str">
        <f t="shared" si="0"/>
        <v/>
      </c>
      <c r="D67" s="157" t="str">
        <f t="shared" si="4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5"/>
        <v/>
      </c>
      <c r="O67" s="160" t="str">
        <f t="shared" si="6"/>
        <v/>
      </c>
      <c r="P67" s="181"/>
      <c r="Q67" s="145"/>
      <c r="R67" s="144"/>
      <c r="S67" s="145"/>
      <c r="T67" s="144"/>
      <c r="U67" s="185"/>
    </row>
    <row r="68" spans="1:21" ht="15.95" customHeight="1" x14ac:dyDescent="0.15">
      <c r="A68" s="68">
        <v>61</v>
      </c>
      <c r="B68" s="100"/>
      <c r="C68" s="97" t="str">
        <f t="shared" si="0"/>
        <v/>
      </c>
      <c r="D68" s="157" t="str">
        <f t="shared" si="4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5"/>
        <v/>
      </c>
      <c r="O68" s="160" t="str">
        <f t="shared" si="6"/>
        <v/>
      </c>
      <c r="P68" s="181"/>
      <c r="Q68" s="145"/>
      <c r="R68" s="144"/>
      <c r="S68" s="145"/>
      <c r="T68" s="144"/>
      <c r="U68" s="185"/>
    </row>
    <row r="69" spans="1:21" ht="15.95" customHeight="1" x14ac:dyDescent="0.15">
      <c r="A69" s="68">
        <v>62</v>
      </c>
      <c r="B69" s="100"/>
      <c r="C69" s="97" t="str">
        <f t="shared" si="0"/>
        <v/>
      </c>
      <c r="D69" s="157" t="str">
        <f t="shared" si="4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5"/>
        <v/>
      </c>
      <c r="O69" s="160" t="str">
        <f t="shared" si="6"/>
        <v/>
      </c>
      <c r="P69" s="181"/>
      <c r="Q69" s="145"/>
      <c r="R69" s="144"/>
      <c r="S69" s="145"/>
      <c r="T69" s="144"/>
      <c r="U69" s="185"/>
    </row>
    <row r="70" spans="1:21" ht="15.95" customHeight="1" x14ac:dyDescent="0.15">
      <c r="A70" s="68">
        <v>63</v>
      </c>
      <c r="B70" s="100"/>
      <c r="C70" s="97" t="str">
        <f t="shared" si="0"/>
        <v/>
      </c>
      <c r="D70" s="157" t="str">
        <f t="shared" si="4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5"/>
        <v/>
      </c>
      <c r="O70" s="160" t="str">
        <f t="shared" si="6"/>
        <v/>
      </c>
      <c r="P70" s="181"/>
      <c r="Q70" s="145"/>
      <c r="R70" s="144"/>
      <c r="S70" s="145"/>
      <c r="T70" s="144"/>
      <c r="U70" s="185"/>
    </row>
    <row r="71" spans="1:21" ht="15.95" customHeight="1" x14ac:dyDescent="0.15">
      <c r="A71" s="68">
        <v>64</v>
      </c>
      <c r="B71" s="100"/>
      <c r="C71" s="97" t="str">
        <f t="shared" si="0"/>
        <v/>
      </c>
      <c r="D71" s="157" t="str">
        <f t="shared" si="4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5"/>
        <v/>
      </c>
      <c r="O71" s="160" t="str">
        <f t="shared" si="6"/>
        <v/>
      </c>
      <c r="P71" s="181"/>
      <c r="Q71" s="145"/>
      <c r="R71" s="144"/>
      <c r="S71" s="145"/>
      <c r="T71" s="144"/>
      <c r="U71" s="185"/>
    </row>
    <row r="72" spans="1:21" ht="15.95" customHeight="1" x14ac:dyDescent="0.15">
      <c r="A72" s="68">
        <v>65</v>
      </c>
      <c r="B72" s="100"/>
      <c r="C72" s="97" t="str">
        <f t="shared" ref="C72:C87" si="7">IF(B72="","",VLOOKUP(B72,名簿,2,FALSE))</f>
        <v/>
      </c>
      <c r="D72" s="157" t="str">
        <f t="shared" ref="D72:D87" si="8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9">IF(M72="","",VLOOKUP(M72,名簿,2,FALSE))</f>
        <v/>
      </c>
      <c r="O72" s="160" t="str">
        <f t="shared" ref="O72:O87" si="10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5.95" customHeight="1" x14ac:dyDescent="0.15">
      <c r="A73" s="68">
        <v>66</v>
      </c>
      <c r="B73" s="100"/>
      <c r="C73" s="97" t="str">
        <f t="shared" si="7"/>
        <v/>
      </c>
      <c r="D73" s="157" t="str">
        <f t="shared" si="8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9"/>
        <v/>
      </c>
      <c r="O73" s="160" t="str">
        <f t="shared" si="10"/>
        <v/>
      </c>
      <c r="P73" s="181"/>
      <c r="Q73" s="145"/>
      <c r="R73" s="144"/>
      <c r="S73" s="145"/>
      <c r="T73" s="144"/>
      <c r="U73" s="185"/>
    </row>
    <row r="74" spans="1:21" ht="15.95" customHeight="1" x14ac:dyDescent="0.15">
      <c r="A74" s="68">
        <v>67</v>
      </c>
      <c r="B74" s="100"/>
      <c r="C74" s="97" t="str">
        <f t="shared" si="7"/>
        <v/>
      </c>
      <c r="D74" s="157" t="str">
        <f t="shared" si="8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9"/>
        <v/>
      </c>
      <c r="O74" s="160" t="str">
        <f t="shared" si="10"/>
        <v/>
      </c>
      <c r="P74" s="181"/>
      <c r="Q74" s="145"/>
      <c r="R74" s="144"/>
      <c r="S74" s="145"/>
      <c r="T74" s="144"/>
      <c r="U74" s="185"/>
    </row>
    <row r="75" spans="1:21" ht="15.95" customHeight="1" x14ac:dyDescent="0.15">
      <c r="A75" s="68">
        <v>68</v>
      </c>
      <c r="B75" s="100"/>
      <c r="C75" s="97" t="str">
        <f t="shared" si="7"/>
        <v/>
      </c>
      <c r="D75" s="157" t="str">
        <f t="shared" si="8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9"/>
        <v/>
      </c>
      <c r="O75" s="160" t="str">
        <f t="shared" si="10"/>
        <v/>
      </c>
      <c r="P75" s="181"/>
      <c r="Q75" s="145"/>
      <c r="R75" s="144"/>
      <c r="S75" s="145"/>
      <c r="T75" s="144"/>
      <c r="U75" s="185"/>
    </row>
    <row r="76" spans="1:21" ht="15.95" customHeight="1" x14ac:dyDescent="0.15">
      <c r="A76" s="68">
        <v>69</v>
      </c>
      <c r="B76" s="100"/>
      <c r="C76" s="97" t="str">
        <f t="shared" si="7"/>
        <v/>
      </c>
      <c r="D76" s="157" t="str">
        <f t="shared" si="8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9"/>
        <v/>
      </c>
      <c r="O76" s="160" t="str">
        <f t="shared" si="10"/>
        <v/>
      </c>
      <c r="P76" s="181"/>
      <c r="Q76" s="145"/>
      <c r="R76" s="144"/>
      <c r="S76" s="145"/>
      <c r="T76" s="144"/>
      <c r="U76" s="185"/>
    </row>
    <row r="77" spans="1:21" ht="15.95" customHeight="1" x14ac:dyDescent="0.15">
      <c r="A77" s="68">
        <v>70</v>
      </c>
      <c r="B77" s="100"/>
      <c r="C77" s="97" t="str">
        <f t="shared" si="7"/>
        <v/>
      </c>
      <c r="D77" s="157" t="str">
        <f t="shared" si="8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9"/>
        <v/>
      </c>
      <c r="O77" s="160" t="str">
        <f t="shared" si="10"/>
        <v/>
      </c>
      <c r="P77" s="181"/>
      <c r="Q77" s="145"/>
      <c r="R77" s="144"/>
      <c r="S77" s="145"/>
      <c r="T77" s="144"/>
      <c r="U77" s="185"/>
    </row>
    <row r="78" spans="1:21" ht="15.95" customHeight="1" x14ac:dyDescent="0.15">
      <c r="A78" s="68">
        <v>71</v>
      </c>
      <c r="B78" s="100"/>
      <c r="C78" s="97" t="str">
        <f t="shared" si="7"/>
        <v/>
      </c>
      <c r="D78" s="157" t="str">
        <f t="shared" si="8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9"/>
        <v/>
      </c>
      <c r="O78" s="160" t="str">
        <f t="shared" si="10"/>
        <v/>
      </c>
      <c r="P78" s="181"/>
      <c r="Q78" s="145"/>
      <c r="R78" s="144"/>
      <c r="S78" s="145"/>
      <c r="T78" s="144"/>
      <c r="U78" s="185"/>
    </row>
    <row r="79" spans="1:21" ht="15.95" customHeight="1" x14ac:dyDescent="0.15">
      <c r="A79" s="68">
        <v>72</v>
      </c>
      <c r="B79" s="100"/>
      <c r="C79" s="97" t="str">
        <f t="shared" si="7"/>
        <v/>
      </c>
      <c r="D79" s="157" t="str">
        <f t="shared" si="8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9"/>
        <v/>
      </c>
      <c r="O79" s="160" t="str">
        <f t="shared" si="10"/>
        <v/>
      </c>
      <c r="P79" s="181"/>
      <c r="Q79" s="145"/>
      <c r="R79" s="144"/>
      <c r="S79" s="145"/>
      <c r="T79" s="144"/>
      <c r="U79" s="185"/>
    </row>
    <row r="80" spans="1:21" ht="15.95" customHeight="1" x14ac:dyDescent="0.15">
      <c r="A80" s="68">
        <v>73</v>
      </c>
      <c r="B80" s="100"/>
      <c r="C80" s="97" t="str">
        <f t="shared" si="7"/>
        <v/>
      </c>
      <c r="D80" s="157" t="str">
        <f t="shared" si="8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9"/>
        <v/>
      </c>
      <c r="O80" s="160" t="str">
        <f t="shared" si="10"/>
        <v/>
      </c>
      <c r="P80" s="181"/>
      <c r="Q80" s="145"/>
      <c r="R80" s="144"/>
      <c r="S80" s="145"/>
      <c r="T80" s="144"/>
      <c r="U80" s="185"/>
    </row>
    <row r="81" spans="1:21" ht="15.95" customHeight="1" x14ac:dyDescent="0.15">
      <c r="A81" s="68">
        <v>74</v>
      </c>
      <c r="B81" s="100"/>
      <c r="C81" s="97" t="str">
        <f t="shared" si="7"/>
        <v/>
      </c>
      <c r="D81" s="157" t="str">
        <f t="shared" si="8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9"/>
        <v/>
      </c>
      <c r="O81" s="160" t="str">
        <f t="shared" si="10"/>
        <v/>
      </c>
      <c r="P81" s="181"/>
      <c r="Q81" s="145"/>
      <c r="R81" s="144"/>
      <c r="S81" s="145"/>
      <c r="T81" s="144"/>
      <c r="U81" s="185"/>
    </row>
    <row r="82" spans="1:21" ht="15.95" customHeight="1" x14ac:dyDescent="0.15">
      <c r="A82" s="68">
        <v>75</v>
      </c>
      <c r="B82" s="100"/>
      <c r="C82" s="97" t="str">
        <f t="shared" si="7"/>
        <v/>
      </c>
      <c r="D82" s="157" t="str">
        <f t="shared" si="8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9"/>
        <v/>
      </c>
      <c r="O82" s="160" t="str">
        <f t="shared" si="10"/>
        <v/>
      </c>
      <c r="P82" s="181"/>
      <c r="Q82" s="145"/>
      <c r="R82" s="144"/>
      <c r="S82" s="145"/>
      <c r="T82" s="144"/>
      <c r="U82" s="185"/>
    </row>
    <row r="83" spans="1:21" ht="15.95" customHeight="1" x14ac:dyDescent="0.15">
      <c r="A83" s="68">
        <v>76</v>
      </c>
      <c r="B83" s="100"/>
      <c r="C83" s="97" t="str">
        <f t="shared" si="7"/>
        <v/>
      </c>
      <c r="D83" s="157" t="str">
        <f t="shared" si="8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9"/>
        <v/>
      </c>
      <c r="O83" s="160" t="str">
        <f t="shared" si="10"/>
        <v/>
      </c>
      <c r="P83" s="181"/>
      <c r="Q83" s="145"/>
      <c r="R83" s="144"/>
      <c r="S83" s="145"/>
      <c r="T83" s="144"/>
      <c r="U83" s="185"/>
    </row>
    <row r="84" spans="1:21" ht="15.95" customHeight="1" x14ac:dyDescent="0.15">
      <c r="A84" s="68">
        <v>77</v>
      </c>
      <c r="B84" s="100"/>
      <c r="C84" s="97" t="str">
        <f t="shared" si="7"/>
        <v/>
      </c>
      <c r="D84" s="157" t="str">
        <f t="shared" si="8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9"/>
        <v/>
      </c>
      <c r="O84" s="160" t="str">
        <f t="shared" si="10"/>
        <v/>
      </c>
      <c r="P84" s="181"/>
      <c r="Q84" s="145"/>
      <c r="R84" s="144"/>
      <c r="S84" s="145"/>
      <c r="T84" s="144"/>
      <c r="U84" s="185"/>
    </row>
    <row r="85" spans="1:21" ht="15.95" customHeight="1" x14ac:dyDescent="0.15">
      <c r="A85" s="68">
        <v>78</v>
      </c>
      <c r="B85" s="100"/>
      <c r="C85" s="97" t="str">
        <f t="shared" si="7"/>
        <v/>
      </c>
      <c r="D85" s="157" t="str">
        <f t="shared" si="8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9"/>
        <v/>
      </c>
      <c r="O85" s="160" t="str">
        <f t="shared" si="10"/>
        <v/>
      </c>
      <c r="P85" s="181"/>
      <c r="Q85" s="145"/>
      <c r="R85" s="144"/>
      <c r="S85" s="145"/>
      <c r="T85" s="144"/>
      <c r="U85" s="185"/>
    </row>
    <row r="86" spans="1:21" ht="15.95" customHeight="1" x14ac:dyDescent="0.15">
      <c r="A86" s="68">
        <v>79</v>
      </c>
      <c r="B86" s="100"/>
      <c r="C86" s="97" t="str">
        <f t="shared" si="7"/>
        <v/>
      </c>
      <c r="D86" s="157" t="str">
        <f t="shared" si="8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9"/>
        <v/>
      </c>
      <c r="O86" s="160" t="str">
        <f t="shared" si="10"/>
        <v/>
      </c>
      <c r="P86" s="181"/>
      <c r="Q86" s="145"/>
      <c r="R86" s="144"/>
      <c r="S86" s="145"/>
      <c r="T86" s="144"/>
      <c r="U86" s="185"/>
    </row>
    <row r="87" spans="1:21" ht="15.95" customHeight="1" thickBot="1" x14ac:dyDescent="0.2">
      <c r="A87" s="69">
        <v>80</v>
      </c>
      <c r="B87" s="101"/>
      <c r="C87" s="98" t="str">
        <f t="shared" si="7"/>
        <v/>
      </c>
      <c r="D87" s="158" t="str">
        <f t="shared" si="8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9"/>
        <v/>
      </c>
      <c r="O87" s="161" t="str">
        <f t="shared" si="10"/>
        <v/>
      </c>
      <c r="P87" s="182"/>
      <c r="Q87" s="147"/>
      <c r="R87" s="146"/>
      <c r="S87" s="147"/>
      <c r="T87" s="146"/>
      <c r="U87" s="186"/>
    </row>
    <row r="88" spans="1:21" ht="15.95" customHeight="1" x14ac:dyDescent="0.15"/>
    <row r="89" spans="1:21" ht="15.95" customHeight="1" x14ac:dyDescent="0.15"/>
    <row r="90" spans="1:21" ht="15.95" customHeight="1" x14ac:dyDescent="0.15"/>
    <row r="91" spans="1:21" ht="15.95" customHeight="1" x14ac:dyDescent="0.15"/>
    <row r="92" spans="1:21" ht="15.95" customHeight="1" x14ac:dyDescent="0.15"/>
    <row r="93" spans="1:21" ht="15.95" customHeight="1" x14ac:dyDescent="0.15"/>
    <row r="94" spans="1:21" ht="15.95" customHeight="1" x14ac:dyDescent="0.15"/>
    <row r="95" spans="1:21" ht="15.95" customHeight="1" x14ac:dyDescent="0.15"/>
    <row r="96" spans="1:21" ht="15.95" customHeight="1" x14ac:dyDescent="0.15"/>
    <row r="97" ht="15.95" customHeight="1" x14ac:dyDescent="0.15"/>
  </sheetData>
  <mergeCells count="17">
    <mergeCell ref="L6:L7"/>
    <mergeCell ref="M6:M7"/>
    <mergeCell ref="N6:N7"/>
    <mergeCell ref="O6:O7"/>
    <mergeCell ref="P6:U6"/>
    <mergeCell ref="A3:C4"/>
    <mergeCell ref="L3:N4"/>
    <mergeCell ref="D4:E4"/>
    <mergeCell ref="O4:P4"/>
    <mergeCell ref="A1:J1"/>
    <mergeCell ref="O3:P3"/>
    <mergeCell ref="D3:E3"/>
    <mergeCell ref="A6:A7"/>
    <mergeCell ref="B6:B7"/>
    <mergeCell ref="C6:C7"/>
    <mergeCell ref="D6:D7"/>
    <mergeCell ref="E6:J6"/>
  </mergeCells>
  <phoneticPr fontId="5"/>
  <conditionalFormatting sqref="F8:F87 H8:H87 J8:J87 Q8:Q87 S8:S87 U8:U87">
    <cfRule type="expression" dxfId="5111" priority="2917">
      <formula>E8=#REF!</formula>
    </cfRule>
    <cfRule type="expression" dxfId="5110" priority="2918">
      <formula>E8=#REF!</formula>
    </cfRule>
    <cfRule type="expression" dxfId="5109" priority="2919">
      <formula>E8=#REF!</formula>
    </cfRule>
    <cfRule type="expression" dxfId="5108" priority="2920">
      <formula>E8=#REF!</formula>
    </cfRule>
    <cfRule type="expression" dxfId="5107" priority="2921">
      <formula>E8=#REF!</formula>
    </cfRule>
    <cfRule type="expression" dxfId="5106" priority="2922">
      <formula>E8=#REF!</formula>
    </cfRule>
  </conditionalFormatting>
  <dataValidations count="2">
    <dataValidation type="list" allowBlank="1" showInputMessage="1" showErrorMessage="1" sqref="E8:E87 I8:I87 G8:G87">
      <formula1>$W$8:$W$10</formula1>
    </dataValidation>
    <dataValidation type="list" allowBlank="1" showInputMessage="1" showErrorMessage="1" sqref="P8:P87 T8:T87 R8:R87">
      <formula1>$W$13:$W$14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9FF99"/>
  </sheetPr>
  <dimension ref="A1:N212"/>
  <sheetViews>
    <sheetView view="pageBreakPreview" zoomScale="60" zoomScaleNormal="100" workbookViewId="0">
      <selection activeCell="B7" sqref="B7:B8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記②入力!$A$1</f>
        <v>第２回　厚木市陸上競技記録会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IF(VLOOKUP($A9,記②男,2,FALSE)="","",VLOOKUP($A9,記②男,2,FALSE))</f>
        <v/>
      </c>
      <c r="C9" s="330"/>
      <c r="D9" s="18" t="str">
        <f>IF($B9="","",IF(VLOOKUP($B9,名簿,3,FALSE)="","",VLOOKUP($B9,名簿,3,FALSE)))</f>
        <v/>
      </c>
      <c r="E9" s="330" t="str">
        <f>IF($B9="","",IF(VLOOKUP($B9,名簿,4,FALSE)="","",VLOOKUP($B9,名簿,4,FALSE)))</f>
        <v/>
      </c>
      <c r="F9" s="330" t="str">
        <f>IF($B9="","",IF(VLOOKUP($B9,名簿,5,FALSE)="","",VLOOKUP($B9,名簿,5,FALSE)))</f>
        <v/>
      </c>
      <c r="G9" s="346" t="str">
        <f>IF(VLOOKUP($A9,記②男,5,FALSE)="","",VLOOKUP($A9,記②男,5,FALSE))</f>
        <v/>
      </c>
      <c r="H9" s="345" t="str">
        <f>IF(VLOOKUP($A9,記②男,6,FALSE)="","",VLOOKUP($A9,記②男,6,FALSE))</f>
        <v/>
      </c>
      <c r="I9" s="346" t="str">
        <f>IF(VLOOKUP($A9,記②男,7,FALSE)="","",VLOOKUP($A9,記②男,7,FALSE))</f>
        <v/>
      </c>
      <c r="J9" s="345" t="str">
        <f>IF(VLOOKUP($A9,記②男,8,FALSE)="","",VLOOKUP($A9,記②男,8,FALSE))</f>
        <v/>
      </c>
      <c r="K9" s="346" t="str">
        <f>IF(VLOOKUP($A9,記②男,9,FALSE)="","",VLOOKUP($A9,記②男,9,FALSE))</f>
        <v/>
      </c>
      <c r="L9" s="345" t="str">
        <f>IF(VLOOKUP($A9,記②男,10,FALSE)="","",VLOOKUP($A9,記②男,10,FALSE))</f>
        <v/>
      </c>
      <c r="M9" s="330" t="str">
        <f>IF($B9="","",IF(VLOOKUP($B9,名簿,7,FALSE)="","",VLOOKUP($B9,名簿,7,FALSE)))</f>
        <v/>
      </c>
      <c r="N9" s="331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20"/>
      <c r="D10" s="19" t="str">
        <f>IF($B9="","",VLOOKUP($B9,名簿,2,FALSE))</f>
        <v/>
      </c>
      <c r="E10" s="320"/>
      <c r="F10" s="320"/>
      <c r="G10" s="328"/>
      <c r="H10" s="327"/>
      <c r="I10" s="328"/>
      <c r="J10" s="327"/>
      <c r="K10" s="328"/>
      <c r="L10" s="327"/>
      <c r="M10" s="320"/>
      <c r="N10" s="307"/>
    </row>
    <row r="11" spans="1:14" ht="13.5" customHeight="1" x14ac:dyDescent="0.15">
      <c r="A11" s="329">
        <f>A9+1</f>
        <v>2</v>
      </c>
      <c r="B11" s="320" t="str">
        <f>IF(VLOOKUP($A11,記②男,2,FALSE)="","",VLOOKUP($A11,記②男,2,FALSE))</f>
        <v/>
      </c>
      <c r="C11" s="320"/>
      <c r="D11" s="20" t="str">
        <f>IF($B11="","",IF(VLOOKUP($B11,名簿,3,FALSE)="","",VLOOKUP($B11,名簿,3,FALSE)))</f>
        <v/>
      </c>
      <c r="E11" s="320" t="str">
        <f>IF($B11="","",IF(VLOOKUP($B11,名簿,4,FALSE)="","",VLOOKUP($B11,名簿,4,FALSE)))</f>
        <v/>
      </c>
      <c r="F11" s="320" t="str">
        <f>IF($B11="","",IF(VLOOKUP($B11,名簿,5,FALSE)="","",VLOOKUP($B11,名簿,5,FALSE)))</f>
        <v/>
      </c>
      <c r="G11" s="328" t="str">
        <f>IF(VLOOKUP($A11,記②男,5,FALSE)="","",VLOOKUP($A11,記②男,5,FALSE))</f>
        <v/>
      </c>
      <c r="H11" s="327" t="str">
        <f>IF(VLOOKUP($A11,記②男,6,FALSE)="","",VLOOKUP($A11,記②男,6,FALSE))</f>
        <v/>
      </c>
      <c r="I11" s="328" t="str">
        <f>IF(VLOOKUP($A11,記②男,7,FALSE)="","",VLOOKUP($A11,記②男,7,FALSE))</f>
        <v/>
      </c>
      <c r="J11" s="327" t="str">
        <f>IF(VLOOKUP($A11,記②男,8,FALSE)="","",VLOOKUP($A11,記②男,8,FALSE))</f>
        <v/>
      </c>
      <c r="K11" s="328" t="str">
        <f>IF(VLOOKUP($A11,記②男,9,FALSE)="","",VLOOKUP($A11,記②男,9,FALSE))</f>
        <v/>
      </c>
      <c r="L11" s="327" t="str">
        <f>IF(VLOOKUP($A11,記②男,10,FALSE)="","",VLOOKUP($A11,記②男,10,FALSE))</f>
        <v/>
      </c>
      <c r="M11" s="320" t="str">
        <f>IF($B11="","",IF(VLOOKUP($B11,名簿,7,FALSE)="","",VLOOKUP($B11,名簿,7,FALSE)))</f>
        <v/>
      </c>
      <c r="N11" s="307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20"/>
      <c r="D12" s="19" t="str">
        <f>IF($B11="","",VLOOKUP($B11,名簿,2,FALSE))</f>
        <v/>
      </c>
      <c r="E12" s="320"/>
      <c r="F12" s="320"/>
      <c r="G12" s="328"/>
      <c r="H12" s="327"/>
      <c r="I12" s="328"/>
      <c r="J12" s="327"/>
      <c r="K12" s="328"/>
      <c r="L12" s="327"/>
      <c r="M12" s="320"/>
      <c r="N12" s="307"/>
    </row>
    <row r="13" spans="1:14" ht="13.5" customHeight="1" x14ac:dyDescent="0.15">
      <c r="A13" s="329">
        <f t="shared" ref="A13" si="0">A11+1</f>
        <v>3</v>
      </c>
      <c r="B13" s="320" t="str">
        <f>IF(VLOOKUP($A13,記②男,2,FALSE)="","",VLOOKUP($A13,記②男,2,FALSE))</f>
        <v/>
      </c>
      <c r="C13" s="320"/>
      <c r="D13" s="20" t="str">
        <f>IF($B13="","",IF(VLOOKUP($B13,名簿,3,FALSE)="","",VLOOKUP($B13,名簿,3,FALSE)))</f>
        <v/>
      </c>
      <c r="E13" s="320" t="str">
        <f>IF($B13="","",IF(VLOOKUP($B13,名簿,4,FALSE)="","",VLOOKUP($B13,名簿,4,FALSE)))</f>
        <v/>
      </c>
      <c r="F13" s="320" t="str">
        <f>IF($B13="","",IF(VLOOKUP($B13,名簿,5,FALSE)="","",VLOOKUP($B13,名簿,5,FALSE)))</f>
        <v/>
      </c>
      <c r="G13" s="328" t="str">
        <f>IF(VLOOKUP($A13,記②男,5,FALSE)="","",VLOOKUP($A13,記②男,5,FALSE))</f>
        <v/>
      </c>
      <c r="H13" s="327" t="str">
        <f>IF(VLOOKUP($A13,記②男,6,FALSE)="","",VLOOKUP($A13,記②男,6,FALSE))</f>
        <v/>
      </c>
      <c r="I13" s="328" t="str">
        <f>IF(VLOOKUP($A13,記②男,7,FALSE)="","",VLOOKUP($A13,記②男,7,FALSE))</f>
        <v/>
      </c>
      <c r="J13" s="327" t="str">
        <f>IF(VLOOKUP($A13,記②男,8,FALSE)="","",VLOOKUP($A13,記②男,8,FALSE))</f>
        <v/>
      </c>
      <c r="K13" s="328" t="str">
        <f>IF(VLOOKUP($A13,記②男,9,FALSE)="","",VLOOKUP($A13,記②男,9,FALSE))</f>
        <v/>
      </c>
      <c r="L13" s="327" t="str">
        <f>IF(VLOOKUP($A13,記②男,10,FALSE)="","",VLOOKUP($A13,記②男,10,FALSE))</f>
        <v/>
      </c>
      <c r="M13" s="320" t="str">
        <f>IF($B13="","",IF(VLOOKUP($B13,名簿,7,FALSE)="","",VLOOKUP($B13,名簿,7,FALSE)))</f>
        <v/>
      </c>
      <c r="N13" s="307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20"/>
      <c r="D14" s="19" t="str">
        <f>IF($B13="","",VLOOKUP($B13,名簿,2,FALSE))</f>
        <v/>
      </c>
      <c r="E14" s="320"/>
      <c r="F14" s="320"/>
      <c r="G14" s="328"/>
      <c r="H14" s="327"/>
      <c r="I14" s="328"/>
      <c r="J14" s="327"/>
      <c r="K14" s="328"/>
      <c r="L14" s="327"/>
      <c r="M14" s="320"/>
      <c r="N14" s="307"/>
    </row>
    <row r="15" spans="1:14" ht="13.5" customHeight="1" x14ac:dyDescent="0.15">
      <c r="A15" s="329">
        <f t="shared" ref="A15" si="1">A13+1</f>
        <v>4</v>
      </c>
      <c r="B15" s="320" t="str">
        <f>IF(VLOOKUP($A15,記②男,2,FALSE)="","",VLOOKUP($A15,記②男,2,FALSE))</f>
        <v/>
      </c>
      <c r="C15" s="320"/>
      <c r="D15" s="20" t="str">
        <f>IF($B15="","",IF(VLOOKUP($B15,名簿,3,FALSE)="","",VLOOKUP($B15,名簿,3,FALSE)))</f>
        <v/>
      </c>
      <c r="E15" s="320" t="str">
        <f>IF($B15="","",IF(VLOOKUP($B15,名簿,4,FALSE)="","",VLOOKUP($B15,名簿,4,FALSE)))</f>
        <v/>
      </c>
      <c r="F15" s="320" t="str">
        <f>IF($B15="","",IF(VLOOKUP($B15,名簿,5,FALSE)="","",VLOOKUP($B15,名簿,5,FALSE)))</f>
        <v/>
      </c>
      <c r="G15" s="328" t="str">
        <f>IF(VLOOKUP($A15,記②男,5,FALSE)="","",VLOOKUP($A15,記②男,5,FALSE))</f>
        <v/>
      </c>
      <c r="H15" s="327" t="str">
        <f>IF(VLOOKUP($A15,記②男,6,FALSE)="","",VLOOKUP($A15,記②男,6,FALSE))</f>
        <v/>
      </c>
      <c r="I15" s="328" t="str">
        <f>IF(VLOOKUP($A15,記②男,7,FALSE)="","",VLOOKUP($A15,記②男,7,FALSE))</f>
        <v/>
      </c>
      <c r="J15" s="327" t="str">
        <f>IF(VLOOKUP($A15,記②男,8,FALSE)="","",VLOOKUP($A15,記②男,8,FALSE))</f>
        <v/>
      </c>
      <c r="K15" s="328" t="str">
        <f>IF(VLOOKUP($A15,記②男,9,FALSE)="","",VLOOKUP($A15,記②男,9,FALSE))</f>
        <v/>
      </c>
      <c r="L15" s="327" t="str">
        <f>IF(VLOOKUP($A15,記②男,10,FALSE)="","",VLOOKUP($A15,記②男,10,FALSE))</f>
        <v/>
      </c>
      <c r="M15" s="320" t="str">
        <f>IF($B15="","",IF(VLOOKUP($B15,名簿,7,FALSE)="","",VLOOKUP($B15,名簿,7,FALSE)))</f>
        <v/>
      </c>
      <c r="N15" s="307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20"/>
      <c r="D16" s="19" t="str">
        <f>IF($B15="","",VLOOKUP($B15,名簿,2,FALSE))</f>
        <v/>
      </c>
      <c r="E16" s="320"/>
      <c r="F16" s="320"/>
      <c r="G16" s="328"/>
      <c r="H16" s="327"/>
      <c r="I16" s="328"/>
      <c r="J16" s="327"/>
      <c r="K16" s="328"/>
      <c r="L16" s="327"/>
      <c r="M16" s="320"/>
      <c r="N16" s="307"/>
    </row>
    <row r="17" spans="1:14" ht="13.5" customHeight="1" x14ac:dyDescent="0.15">
      <c r="A17" s="329">
        <f t="shared" ref="A17" si="2">A15+1</f>
        <v>5</v>
      </c>
      <c r="B17" s="320" t="str">
        <f>IF(VLOOKUP($A17,記②男,2,FALSE)="","",VLOOKUP($A17,記②男,2,FALSE))</f>
        <v/>
      </c>
      <c r="C17" s="320"/>
      <c r="D17" s="20" t="str">
        <f>IF($B17="","",IF(VLOOKUP($B17,名簿,3,FALSE)="","",VLOOKUP($B17,名簿,3,FALSE)))</f>
        <v/>
      </c>
      <c r="E17" s="320" t="str">
        <f>IF($B17="","",IF(VLOOKUP($B17,名簿,4,FALSE)="","",VLOOKUP($B17,名簿,4,FALSE)))</f>
        <v/>
      </c>
      <c r="F17" s="320" t="str">
        <f>IF($B17="","",IF(VLOOKUP($B17,名簿,5,FALSE)="","",VLOOKUP($B17,名簿,5,FALSE)))</f>
        <v/>
      </c>
      <c r="G17" s="328" t="str">
        <f>IF(VLOOKUP($A17,記②男,5,FALSE)="","",VLOOKUP($A17,記②男,5,FALSE))</f>
        <v/>
      </c>
      <c r="H17" s="327" t="str">
        <f>IF(VLOOKUP($A17,記②男,6,FALSE)="","",VLOOKUP($A17,記②男,6,FALSE))</f>
        <v/>
      </c>
      <c r="I17" s="328" t="str">
        <f>IF(VLOOKUP($A17,記②男,7,FALSE)="","",VLOOKUP($A17,記②男,7,FALSE))</f>
        <v/>
      </c>
      <c r="J17" s="327" t="str">
        <f>IF(VLOOKUP($A17,記②男,8,FALSE)="","",VLOOKUP($A17,記②男,8,FALSE))</f>
        <v/>
      </c>
      <c r="K17" s="328" t="str">
        <f>IF(VLOOKUP($A17,記②男,9,FALSE)="","",VLOOKUP($A17,記②男,9,FALSE))</f>
        <v/>
      </c>
      <c r="L17" s="327" t="str">
        <f>IF(VLOOKUP($A17,記②男,10,FALSE)="","",VLOOKUP($A17,記②男,10,FALSE))</f>
        <v/>
      </c>
      <c r="M17" s="320" t="str">
        <f>IF($B17="","",IF(VLOOKUP($B17,名簿,7,FALSE)="","",VLOOKUP($B17,名簿,7,FALSE)))</f>
        <v/>
      </c>
      <c r="N17" s="307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20"/>
      <c r="D18" s="19" t="str">
        <f>IF($B17="","",VLOOKUP($B17,名簿,2,FALSE))</f>
        <v/>
      </c>
      <c r="E18" s="320"/>
      <c r="F18" s="320"/>
      <c r="G18" s="328"/>
      <c r="H18" s="327"/>
      <c r="I18" s="328"/>
      <c r="J18" s="327"/>
      <c r="K18" s="328"/>
      <c r="L18" s="327"/>
      <c r="M18" s="320"/>
      <c r="N18" s="307"/>
    </row>
    <row r="19" spans="1:14" ht="13.5" customHeight="1" x14ac:dyDescent="0.15">
      <c r="A19" s="329">
        <f t="shared" ref="A19" si="3">A17+1</f>
        <v>6</v>
      </c>
      <c r="B19" s="320" t="str">
        <f>IF(VLOOKUP($A19,記②男,2,FALSE)="","",VLOOKUP($A19,記②男,2,FALSE))</f>
        <v/>
      </c>
      <c r="C19" s="320"/>
      <c r="D19" s="20" t="str">
        <f>IF($B19="","",IF(VLOOKUP($B19,名簿,3,FALSE)="","",VLOOKUP($B19,名簿,3,FALSE)))</f>
        <v/>
      </c>
      <c r="E19" s="320" t="str">
        <f>IF($B19="","",IF(VLOOKUP($B19,名簿,4,FALSE)="","",VLOOKUP($B19,名簿,4,FALSE)))</f>
        <v/>
      </c>
      <c r="F19" s="320" t="str">
        <f>IF($B19="","",IF(VLOOKUP($B19,名簿,5,FALSE)="","",VLOOKUP($B19,名簿,5,FALSE)))</f>
        <v/>
      </c>
      <c r="G19" s="328" t="str">
        <f>IF(VLOOKUP($A19,記②男,5,FALSE)="","",VLOOKUP($A19,記②男,5,FALSE))</f>
        <v/>
      </c>
      <c r="H19" s="327" t="str">
        <f>IF(VLOOKUP($A19,記②男,6,FALSE)="","",VLOOKUP($A19,記②男,6,FALSE))</f>
        <v/>
      </c>
      <c r="I19" s="328" t="str">
        <f>IF(VLOOKUP($A19,記②男,7,FALSE)="","",VLOOKUP($A19,記②男,7,FALSE))</f>
        <v/>
      </c>
      <c r="J19" s="327" t="str">
        <f>IF(VLOOKUP($A19,記②男,8,FALSE)="","",VLOOKUP($A19,記②男,8,FALSE))</f>
        <v/>
      </c>
      <c r="K19" s="328" t="str">
        <f>IF(VLOOKUP($A19,記②男,9,FALSE)="","",VLOOKUP($A19,記②男,9,FALSE))</f>
        <v/>
      </c>
      <c r="L19" s="327" t="str">
        <f>IF(VLOOKUP($A19,記②男,10,FALSE)="","",VLOOKUP($A19,記②男,10,FALSE))</f>
        <v/>
      </c>
      <c r="M19" s="320" t="str">
        <f>IF($B19="","",IF(VLOOKUP($B19,名簿,7,FALSE)="","",VLOOKUP($B19,名簿,7,FALSE)))</f>
        <v/>
      </c>
      <c r="N19" s="307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20"/>
      <c r="D20" s="19" t="str">
        <f>IF($B19="","",VLOOKUP($B19,名簿,2,FALSE))</f>
        <v/>
      </c>
      <c r="E20" s="320"/>
      <c r="F20" s="320"/>
      <c r="G20" s="328"/>
      <c r="H20" s="327"/>
      <c r="I20" s="328"/>
      <c r="J20" s="327"/>
      <c r="K20" s="328"/>
      <c r="L20" s="327"/>
      <c r="M20" s="320"/>
      <c r="N20" s="307"/>
    </row>
    <row r="21" spans="1:14" ht="13.5" customHeight="1" x14ac:dyDescent="0.15">
      <c r="A21" s="329">
        <f t="shared" ref="A21" si="4">A19+1</f>
        <v>7</v>
      </c>
      <c r="B21" s="320" t="str">
        <f>IF(VLOOKUP($A21,記②男,2,FALSE)="","",VLOOKUP($A21,記②男,2,FALSE))</f>
        <v/>
      </c>
      <c r="C21" s="320"/>
      <c r="D21" s="20" t="str">
        <f>IF($B21="","",IF(VLOOKUP($B21,名簿,3,FALSE)="","",VLOOKUP($B21,名簿,3,FALSE)))</f>
        <v/>
      </c>
      <c r="E21" s="320" t="str">
        <f>IF($B21="","",IF(VLOOKUP($B21,名簿,4,FALSE)="","",VLOOKUP($B21,名簿,4,FALSE)))</f>
        <v/>
      </c>
      <c r="F21" s="320" t="str">
        <f>IF($B21="","",IF(VLOOKUP($B21,名簿,5,FALSE)="","",VLOOKUP($B21,名簿,5,FALSE)))</f>
        <v/>
      </c>
      <c r="G21" s="328" t="str">
        <f>IF(VLOOKUP($A21,記②男,5,FALSE)="","",VLOOKUP($A21,記②男,5,FALSE))</f>
        <v/>
      </c>
      <c r="H21" s="327" t="str">
        <f>IF(VLOOKUP($A21,記②男,6,FALSE)="","",VLOOKUP($A21,記②男,6,FALSE))</f>
        <v/>
      </c>
      <c r="I21" s="328" t="str">
        <f>IF(VLOOKUP($A21,記②男,7,FALSE)="","",VLOOKUP($A21,記②男,7,FALSE))</f>
        <v/>
      </c>
      <c r="J21" s="327" t="str">
        <f>IF(VLOOKUP($A21,記②男,8,FALSE)="","",VLOOKUP($A21,記②男,8,FALSE))</f>
        <v/>
      </c>
      <c r="K21" s="328" t="str">
        <f>IF(VLOOKUP($A21,記②男,9,FALSE)="","",VLOOKUP($A21,記②男,9,FALSE))</f>
        <v/>
      </c>
      <c r="L21" s="327" t="str">
        <f>IF(VLOOKUP($A21,記②男,10,FALSE)="","",VLOOKUP($A21,記②男,10,FALSE))</f>
        <v/>
      </c>
      <c r="M21" s="320" t="str">
        <f>IF($B21="","",IF(VLOOKUP($B21,名簿,7,FALSE)="","",VLOOKUP($B21,名簿,7,FALSE)))</f>
        <v/>
      </c>
      <c r="N21" s="307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20"/>
      <c r="D22" s="19" t="str">
        <f>IF($B21="","",VLOOKUP($B21,名簿,2,FALSE))</f>
        <v/>
      </c>
      <c r="E22" s="320"/>
      <c r="F22" s="320"/>
      <c r="G22" s="328"/>
      <c r="H22" s="327"/>
      <c r="I22" s="328"/>
      <c r="J22" s="327"/>
      <c r="K22" s="328"/>
      <c r="L22" s="327"/>
      <c r="M22" s="320"/>
      <c r="N22" s="307"/>
    </row>
    <row r="23" spans="1:14" ht="13.5" customHeight="1" x14ac:dyDescent="0.15">
      <c r="A23" s="329">
        <f t="shared" ref="A23" si="5">A21+1</f>
        <v>8</v>
      </c>
      <c r="B23" s="320" t="str">
        <f>IF(VLOOKUP($A23,記②男,2,FALSE)="","",VLOOKUP($A23,記②男,2,FALSE))</f>
        <v/>
      </c>
      <c r="C23" s="320"/>
      <c r="D23" s="20" t="str">
        <f>IF($B23="","",IF(VLOOKUP($B23,名簿,3,FALSE)="","",VLOOKUP($B23,名簿,3,FALSE)))</f>
        <v/>
      </c>
      <c r="E23" s="320" t="str">
        <f>IF($B23="","",IF(VLOOKUP($B23,名簿,4,FALSE)="","",VLOOKUP($B23,名簿,4,FALSE)))</f>
        <v/>
      </c>
      <c r="F23" s="320" t="str">
        <f>IF($B23="","",IF(VLOOKUP($B23,名簿,5,FALSE)="","",VLOOKUP($B23,名簿,5,FALSE)))</f>
        <v/>
      </c>
      <c r="G23" s="328" t="str">
        <f>IF(VLOOKUP($A23,記②男,5,FALSE)="","",VLOOKUP($A23,記②男,5,FALSE))</f>
        <v/>
      </c>
      <c r="H23" s="327" t="str">
        <f>IF(VLOOKUP($A23,記②男,6,FALSE)="","",VLOOKUP($A23,記②男,6,FALSE))</f>
        <v/>
      </c>
      <c r="I23" s="328" t="str">
        <f>IF(VLOOKUP($A23,記②男,7,FALSE)="","",VLOOKUP($A23,記②男,7,FALSE))</f>
        <v/>
      </c>
      <c r="J23" s="327" t="str">
        <f>IF(VLOOKUP($A23,記②男,8,FALSE)="","",VLOOKUP($A23,記②男,8,FALSE))</f>
        <v/>
      </c>
      <c r="K23" s="328" t="str">
        <f>IF(VLOOKUP($A23,記②男,9,FALSE)="","",VLOOKUP($A23,記②男,9,FALSE))</f>
        <v/>
      </c>
      <c r="L23" s="327" t="str">
        <f>IF(VLOOKUP($A23,記②男,10,FALSE)="","",VLOOKUP($A23,記②男,10,FALSE))</f>
        <v/>
      </c>
      <c r="M23" s="320" t="str">
        <f>IF($B23="","",IF(VLOOKUP($B23,名簿,7,FALSE)="","",VLOOKUP($B23,名簿,7,FALSE)))</f>
        <v/>
      </c>
      <c r="N23" s="307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20"/>
      <c r="D24" s="19" t="str">
        <f>IF($B23="","",VLOOKUP($B23,名簿,2,FALSE))</f>
        <v/>
      </c>
      <c r="E24" s="320"/>
      <c r="F24" s="320"/>
      <c r="G24" s="328"/>
      <c r="H24" s="327"/>
      <c r="I24" s="328"/>
      <c r="J24" s="327"/>
      <c r="K24" s="328"/>
      <c r="L24" s="327"/>
      <c r="M24" s="320"/>
      <c r="N24" s="307"/>
    </row>
    <row r="25" spans="1:14" ht="13.5" customHeight="1" x14ac:dyDescent="0.15">
      <c r="A25" s="329">
        <f t="shared" ref="A25" si="6">A23+1</f>
        <v>9</v>
      </c>
      <c r="B25" s="320" t="str">
        <f>IF(VLOOKUP($A25,記②男,2,FALSE)="","",VLOOKUP($A25,記②男,2,FALSE))</f>
        <v/>
      </c>
      <c r="C25" s="320"/>
      <c r="D25" s="20" t="str">
        <f>IF($B25="","",IF(VLOOKUP($B25,名簿,3,FALSE)="","",VLOOKUP($B25,名簿,3,FALSE)))</f>
        <v/>
      </c>
      <c r="E25" s="320" t="str">
        <f>IF($B25="","",IF(VLOOKUP($B25,名簿,4,FALSE)="","",VLOOKUP($B25,名簿,4,FALSE)))</f>
        <v/>
      </c>
      <c r="F25" s="320" t="str">
        <f>IF($B25="","",IF(VLOOKUP($B25,名簿,5,FALSE)="","",VLOOKUP($B25,名簿,5,FALSE)))</f>
        <v/>
      </c>
      <c r="G25" s="328" t="str">
        <f>IF(VLOOKUP($A25,記②男,5,FALSE)="","",VLOOKUP($A25,記②男,5,FALSE))</f>
        <v/>
      </c>
      <c r="H25" s="327" t="str">
        <f>IF(VLOOKUP($A25,記②男,6,FALSE)="","",VLOOKUP($A25,記②男,6,FALSE))</f>
        <v/>
      </c>
      <c r="I25" s="328" t="str">
        <f>IF(VLOOKUP($A25,記②男,7,FALSE)="","",VLOOKUP($A25,記②男,7,FALSE))</f>
        <v/>
      </c>
      <c r="J25" s="327" t="str">
        <f>IF(VLOOKUP($A25,記②男,8,FALSE)="","",VLOOKUP($A25,記②男,8,FALSE))</f>
        <v/>
      </c>
      <c r="K25" s="328" t="str">
        <f>IF(VLOOKUP($A25,記②男,9,FALSE)="","",VLOOKUP($A25,記②男,9,FALSE))</f>
        <v/>
      </c>
      <c r="L25" s="327" t="str">
        <f>IF(VLOOKUP($A25,記②男,10,FALSE)="","",VLOOKUP($A25,記②男,10,FALSE))</f>
        <v/>
      </c>
      <c r="M25" s="320" t="str">
        <f>IF($B25="","",IF(VLOOKUP($B25,名簿,7,FALSE)="","",VLOOKUP($B25,名簿,7,FALSE)))</f>
        <v/>
      </c>
      <c r="N25" s="307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20"/>
      <c r="D26" s="19" t="str">
        <f>IF($B25="","",VLOOKUP($B25,名簿,2,FALSE))</f>
        <v/>
      </c>
      <c r="E26" s="320"/>
      <c r="F26" s="320"/>
      <c r="G26" s="328"/>
      <c r="H26" s="327"/>
      <c r="I26" s="328"/>
      <c r="J26" s="327"/>
      <c r="K26" s="328"/>
      <c r="L26" s="327"/>
      <c r="M26" s="320"/>
      <c r="N26" s="307"/>
    </row>
    <row r="27" spans="1:14" ht="13.5" customHeight="1" x14ac:dyDescent="0.15">
      <c r="A27" s="329">
        <f t="shared" ref="A27" si="7">A25+1</f>
        <v>10</v>
      </c>
      <c r="B27" s="320" t="str">
        <f>IF(VLOOKUP($A27,記②男,2,FALSE)="","",VLOOKUP($A27,記②男,2,FALSE))</f>
        <v/>
      </c>
      <c r="C27" s="320"/>
      <c r="D27" s="20" t="str">
        <f>IF($B27="","",IF(VLOOKUP($B27,名簿,3,FALSE)="","",VLOOKUP($B27,名簿,3,FALSE)))</f>
        <v/>
      </c>
      <c r="E27" s="320" t="str">
        <f>IF($B27="","",IF(VLOOKUP($B27,名簿,4,FALSE)="","",VLOOKUP($B27,名簿,4,FALSE)))</f>
        <v/>
      </c>
      <c r="F27" s="320" t="str">
        <f>IF($B27="","",IF(VLOOKUP($B27,名簿,5,FALSE)="","",VLOOKUP($B27,名簿,5,FALSE)))</f>
        <v/>
      </c>
      <c r="G27" s="328" t="str">
        <f>IF(VLOOKUP($A27,記②男,5,FALSE)="","",VLOOKUP($A27,記②男,5,FALSE))</f>
        <v/>
      </c>
      <c r="H27" s="327" t="str">
        <f>IF(VLOOKUP($A27,記②男,6,FALSE)="","",VLOOKUP($A27,記②男,6,FALSE))</f>
        <v/>
      </c>
      <c r="I27" s="328" t="str">
        <f>IF(VLOOKUP($A27,記②男,7,FALSE)="","",VLOOKUP($A27,記②男,7,FALSE))</f>
        <v/>
      </c>
      <c r="J27" s="327" t="str">
        <f>IF(VLOOKUP($A27,記②男,8,FALSE)="","",VLOOKUP($A27,記②男,8,FALSE))</f>
        <v/>
      </c>
      <c r="K27" s="328" t="str">
        <f>IF(VLOOKUP($A27,記②男,9,FALSE)="","",VLOOKUP($A27,記②男,9,FALSE))</f>
        <v/>
      </c>
      <c r="L27" s="327" t="str">
        <f>IF(VLOOKUP($A27,記②男,10,FALSE)="","",VLOOKUP($A27,記②男,10,FALSE))</f>
        <v/>
      </c>
      <c r="M27" s="320" t="str">
        <f>IF($B27="","",IF(VLOOKUP($B27,名簿,7,FALSE)="","",VLOOKUP($B27,名簿,7,FALSE)))</f>
        <v/>
      </c>
      <c r="N27" s="307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20"/>
      <c r="D28" s="19" t="str">
        <f>IF($B27="","",VLOOKUP($B27,名簿,2,FALSE))</f>
        <v/>
      </c>
      <c r="E28" s="320"/>
      <c r="F28" s="320"/>
      <c r="G28" s="328"/>
      <c r="H28" s="327"/>
      <c r="I28" s="328"/>
      <c r="J28" s="327"/>
      <c r="K28" s="328"/>
      <c r="L28" s="327"/>
      <c r="M28" s="320"/>
      <c r="N28" s="307"/>
    </row>
    <row r="29" spans="1:14" ht="13.5" customHeight="1" x14ac:dyDescent="0.15">
      <c r="A29" s="329">
        <f t="shared" ref="A29" si="8">A27+1</f>
        <v>11</v>
      </c>
      <c r="B29" s="320" t="str">
        <f>IF(VLOOKUP($A29,記②男,2,FALSE)="","",VLOOKUP($A29,記②男,2,FALSE))</f>
        <v/>
      </c>
      <c r="C29" s="320"/>
      <c r="D29" s="20" t="str">
        <f>IF($B29="","",IF(VLOOKUP($B29,名簿,3,FALSE)="","",VLOOKUP($B29,名簿,3,FALSE)))</f>
        <v/>
      </c>
      <c r="E29" s="320" t="str">
        <f>IF($B29="","",IF(VLOOKUP($B29,名簿,4,FALSE)="","",VLOOKUP($B29,名簿,4,FALSE)))</f>
        <v/>
      </c>
      <c r="F29" s="320" t="str">
        <f>IF($B29="","",IF(VLOOKUP($B29,名簿,5,FALSE)="","",VLOOKUP($B29,名簿,5,FALSE)))</f>
        <v/>
      </c>
      <c r="G29" s="328" t="str">
        <f>IF(VLOOKUP($A29,記②男,5,FALSE)="","",VLOOKUP($A29,記②男,5,FALSE))</f>
        <v/>
      </c>
      <c r="H29" s="327" t="str">
        <f>IF(VLOOKUP($A29,記②男,6,FALSE)="","",VLOOKUP($A29,記②男,6,FALSE))</f>
        <v/>
      </c>
      <c r="I29" s="328" t="str">
        <f>IF(VLOOKUP($A29,記②男,7,FALSE)="","",VLOOKUP($A29,記②男,7,FALSE))</f>
        <v/>
      </c>
      <c r="J29" s="327" t="str">
        <f>IF(VLOOKUP($A29,記②男,8,FALSE)="","",VLOOKUP($A29,記②男,8,FALSE))</f>
        <v/>
      </c>
      <c r="K29" s="328" t="str">
        <f>IF(VLOOKUP($A29,記②男,9,FALSE)="","",VLOOKUP($A29,記②男,9,FALSE))</f>
        <v/>
      </c>
      <c r="L29" s="327" t="str">
        <f>IF(VLOOKUP($A29,記②男,10,FALSE)="","",VLOOKUP($A29,記②男,10,FALSE))</f>
        <v/>
      </c>
      <c r="M29" s="320" t="str">
        <f>IF($B29="","",IF(VLOOKUP($B29,名簿,7,FALSE)="","",VLOOKUP($B29,名簿,7,FALSE)))</f>
        <v/>
      </c>
      <c r="N29" s="307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20"/>
      <c r="D30" s="19" t="str">
        <f>IF($B29="","",VLOOKUP($B29,名簿,2,FALSE))</f>
        <v/>
      </c>
      <c r="E30" s="320"/>
      <c r="F30" s="320"/>
      <c r="G30" s="328"/>
      <c r="H30" s="327"/>
      <c r="I30" s="328"/>
      <c r="J30" s="327"/>
      <c r="K30" s="328"/>
      <c r="L30" s="327"/>
      <c r="M30" s="320"/>
      <c r="N30" s="307"/>
    </row>
    <row r="31" spans="1:14" ht="13.5" customHeight="1" x14ac:dyDescent="0.15">
      <c r="A31" s="329">
        <f t="shared" ref="A31" si="9">A29+1</f>
        <v>12</v>
      </c>
      <c r="B31" s="320" t="str">
        <f>IF(VLOOKUP($A31,記②男,2,FALSE)="","",VLOOKUP($A31,記②男,2,FALSE))</f>
        <v/>
      </c>
      <c r="C31" s="320"/>
      <c r="D31" s="20" t="str">
        <f>IF($B31="","",IF(VLOOKUP($B31,名簿,3,FALSE)="","",VLOOKUP($B31,名簿,3,FALSE)))</f>
        <v/>
      </c>
      <c r="E31" s="320" t="str">
        <f>IF($B31="","",IF(VLOOKUP($B31,名簿,4,FALSE)="","",VLOOKUP($B31,名簿,4,FALSE)))</f>
        <v/>
      </c>
      <c r="F31" s="320" t="str">
        <f>IF($B31="","",IF(VLOOKUP($B31,名簿,5,FALSE)="","",VLOOKUP($B31,名簿,5,FALSE)))</f>
        <v/>
      </c>
      <c r="G31" s="328" t="str">
        <f>IF(VLOOKUP($A31,記②男,5,FALSE)="","",VLOOKUP($A31,記②男,5,FALSE))</f>
        <v/>
      </c>
      <c r="H31" s="327" t="str">
        <f>IF(VLOOKUP($A31,記②男,6,FALSE)="","",VLOOKUP($A31,記②男,6,FALSE))</f>
        <v/>
      </c>
      <c r="I31" s="328" t="str">
        <f>IF(VLOOKUP($A31,記②男,7,FALSE)="","",VLOOKUP($A31,記②男,7,FALSE))</f>
        <v/>
      </c>
      <c r="J31" s="327" t="str">
        <f>IF(VLOOKUP($A31,記②男,8,FALSE)="","",VLOOKUP($A31,記②男,8,FALSE))</f>
        <v/>
      </c>
      <c r="K31" s="328" t="str">
        <f>IF(VLOOKUP($A31,記②男,9,FALSE)="","",VLOOKUP($A31,記②男,9,FALSE))</f>
        <v/>
      </c>
      <c r="L31" s="327" t="str">
        <f>IF(VLOOKUP($A31,記②男,10,FALSE)="","",VLOOKUP($A31,記②男,10,FALSE))</f>
        <v/>
      </c>
      <c r="M31" s="320" t="str">
        <f>IF($B31="","",IF(VLOOKUP($B31,名簿,7,FALSE)="","",VLOOKUP($B31,名簿,7,FALSE)))</f>
        <v/>
      </c>
      <c r="N31" s="307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20"/>
      <c r="D32" s="19" t="str">
        <f>IF($B31="","",VLOOKUP($B31,名簿,2,FALSE))</f>
        <v/>
      </c>
      <c r="E32" s="320"/>
      <c r="F32" s="320"/>
      <c r="G32" s="328"/>
      <c r="H32" s="327"/>
      <c r="I32" s="328"/>
      <c r="J32" s="327"/>
      <c r="K32" s="328"/>
      <c r="L32" s="327"/>
      <c r="M32" s="320"/>
      <c r="N32" s="307"/>
    </row>
    <row r="33" spans="1:14" ht="13.5" customHeight="1" x14ac:dyDescent="0.15">
      <c r="A33" s="329">
        <f t="shared" ref="A33" si="10">A31+1</f>
        <v>13</v>
      </c>
      <c r="B33" s="320" t="str">
        <f>IF(VLOOKUP($A33,記②男,2,FALSE)="","",VLOOKUP($A33,記②男,2,FALSE))</f>
        <v/>
      </c>
      <c r="C33" s="320"/>
      <c r="D33" s="20" t="str">
        <f>IF($B33="","",IF(VLOOKUP($B33,名簿,3,FALSE)="","",VLOOKUP($B33,名簿,3,FALSE)))</f>
        <v/>
      </c>
      <c r="E33" s="320" t="str">
        <f>IF($B33="","",IF(VLOOKUP($B33,名簿,4,FALSE)="","",VLOOKUP($B33,名簿,4,FALSE)))</f>
        <v/>
      </c>
      <c r="F33" s="320" t="str">
        <f>IF($B33="","",IF(VLOOKUP($B33,名簿,5,FALSE)="","",VLOOKUP($B33,名簿,5,FALSE)))</f>
        <v/>
      </c>
      <c r="G33" s="328" t="str">
        <f>IF(VLOOKUP($A33,記②男,5,FALSE)="","",VLOOKUP($A33,記②男,5,FALSE))</f>
        <v/>
      </c>
      <c r="H33" s="327" t="str">
        <f>IF(VLOOKUP($A33,記②男,6,FALSE)="","",VLOOKUP($A33,記②男,6,FALSE))</f>
        <v/>
      </c>
      <c r="I33" s="328" t="str">
        <f>IF(VLOOKUP($A33,記②男,7,FALSE)="","",VLOOKUP($A33,記②男,7,FALSE))</f>
        <v/>
      </c>
      <c r="J33" s="327" t="str">
        <f>IF(VLOOKUP($A33,記②男,8,FALSE)="","",VLOOKUP($A33,記②男,8,FALSE))</f>
        <v/>
      </c>
      <c r="K33" s="328" t="str">
        <f>IF(VLOOKUP($A33,記②男,9,FALSE)="","",VLOOKUP($A33,記②男,9,FALSE))</f>
        <v/>
      </c>
      <c r="L33" s="327" t="str">
        <f>IF(VLOOKUP($A33,記②男,10,FALSE)="","",VLOOKUP($A33,記②男,10,FALSE))</f>
        <v/>
      </c>
      <c r="M33" s="320" t="str">
        <f>IF($B33="","",IF(VLOOKUP($B33,名簿,7,FALSE)="","",VLOOKUP($B33,名簿,7,FALSE)))</f>
        <v/>
      </c>
      <c r="N33" s="307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20"/>
      <c r="D34" s="19" t="str">
        <f>IF($B33="","",VLOOKUP($B33,名簿,2,FALSE))</f>
        <v/>
      </c>
      <c r="E34" s="320"/>
      <c r="F34" s="320"/>
      <c r="G34" s="328"/>
      <c r="H34" s="327"/>
      <c r="I34" s="328"/>
      <c r="J34" s="327"/>
      <c r="K34" s="328"/>
      <c r="L34" s="327"/>
      <c r="M34" s="320"/>
      <c r="N34" s="307"/>
    </row>
    <row r="35" spans="1:14" ht="13.5" customHeight="1" x14ac:dyDescent="0.15">
      <c r="A35" s="329">
        <f t="shared" ref="A35" si="11">A33+1</f>
        <v>14</v>
      </c>
      <c r="B35" s="320" t="str">
        <f>IF(VLOOKUP($A35,記②男,2,FALSE)="","",VLOOKUP($A35,記②男,2,FALSE))</f>
        <v/>
      </c>
      <c r="C35" s="320"/>
      <c r="D35" s="20" t="str">
        <f>IF($B35="","",IF(VLOOKUP($B35,名簿,3,FALSE)="","",VLOOKUP($B35,名簿,3,FALSE)))</f>
        <v/>
      </c>
      <c r="E35" s="320" t="str">
        <f>IF($B35="","",IF(VLOOKUP($B35,名簿,4,FALSE)="","",VLOOKUP($B35,名簿,4,FALSE)))</f>
        <v/>
      </c>
      <c r="F35" s="320" t="str">
        <f>IF($B35="","",IF(VLOOKUP($B35,名簿,5,FALSE)="","",VLOOKUP($B35,名簿,5,FALSE)))</f>
        <v/>
      </c>
      <c r="G35" s="328" t="str">
        <f>IF(VLOOKUP($A35,記②男,5,FALSE)="","",VLOOKUP($A35,記②男,5,FALSE))</f>
        <v/>
      </c>
      <c r="H35" s="327" t="str">
        <f>IF(VLOOKUP($A35,記②男,6,FALSE)="","",VLOOKUP($A35,記②男,6,FALSE))</f>
        <v/>
      </c>
      <c r="I35" s="328" t="str">
        <f>IF(VLOOKUP($A35,記②男,7,FALSE)="","",VLOOKUP($A35,記②男,7,FALSE))</f>
        <v/>
      </c>
      <c r="J35" s="327" t="str">
        <f>IF(VLOOKUP($A35,記②男,8,FALSE)="","",VLOOKUP($A35,記②男,8,FALSE))</f>
        <v/>
      </c>
      <c r="K35" s="328" t="str">
        <f>IF(VLOOKUP($A35,記②男,9,FALSE)="","",VLOOKUP($A35,記②男,9,FALSE))</f>
        <v/>
      </c>
      <c r="L35" s="327" t="str">
        <f>IF(VLOOKUP($A35,記②男,10,FALSE)="","",VLOOKUP($A35,記②男,10,FALSE))</f>
        <v/>
      </c>
      <c r="M35" s="320" t="str">
        <f>IF($B35="","",IF(VLOOKUP($B35,名簿,7,FALSE)="","",VLOOKUP($B35,名簿,7,FALSE)))</f>
        <v/>
      </c>
      <c r="N35" s="307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20"/>
      <c r="D36" s="19" t="str">
        <f>IF($B35="","",VLOOKUP($B35,名簿,2,FALSE))</f>
        <v/>
      </c>
      <c r="E36" s="320"/>
      <c r="F36" s="320"/>
      <c r="G36" s="328"/>
      <c r="H36" s="327"/>
      <c r="I36" s="328"/>
      <c r="J36" s="327"/>
      <c r="K36" s="328"/>
      <c r="L36" s="327"/>
      <c r="M36" s="320"/>
      <c r="N36" s="307"/>
    </row>
    <row r="37" spans="1:14" ht="13.5" customHeight="1" x14ac:dyDescent="0.15">
      <c r="A37" s="329">
        <f t="shared" ref="A37" si="12">A35+1</f>
        <v>15</v>
      </c>
      <c r="B37" s="320" t="str">
        <f>IF(VLOOKUP($A37,記②男,2,FALSE)="","",VLOOKUP($A37,記②男,2,FALSE))</f>
        <v/>
      </c>
      <c r="C37" s="320"/>
      <c r="D37" s="20" t="str">
        <f>IF($B37="","",IF(VLOOKUP($B37,名簿,3,FALSE)="","",VLOOKUP($B37,名簿,3,FALSE)))</f>
        <v/>
      </c>
      <c r="E37" s="320" t="str">
        <f>IF($B37="","",IF(VLOOKUP($B37,名簿,4,FALSE)="","",VLOOKUP($B37,名簿,4,FALSE)))</f>
        <v/>
      </c>
      <c r="F37" s="320" t="str">
        <f>IF($B37="","",IF(VLOOKUP($B37,名簿,5,FALSE)="","",VLOOKUP($B37,名簿,5,FALSE)))</f>
        <v/>
      </c>
      <c r="G37" s="328" t="str">
        <f>IF(VLOOKUP($A37,記②男,5,FALSE)="","",VLOOKUP($A37,記②男,5,FALSE))</f>
        <v/>
      </c>
      <c r="H37" s="327" t="str">
        <f>IF(VLOOKUP($A37,記②男,6,FALSE)="","",VLOOKUP($A37,記②男,6,FALSE))</f>
        <v/>
      </c>
      <c r="I37" s="328" t="str">
        <f>IF(VLOOKUP($A37,記②男,7,FALSE)="","",VLOOKUP($A37,記②男,7,FALSE))</f>
        <v/>
      </c>
      <c r="J37" s="327" t="str">
        <f>IF(VLOOKUP($A37,記②男,8,FALSE)="","",VLOOKUP($A37,記②男,8,FALSE))</f>
        <v/>
      </c>
      <c r="K37" s="328" t="str">
        <f>IF(VLOOKUP($A37,記②男,9,FALSE)="","",VLOOKUP($A37,記②男,9,FALSE))</f>
        <v/>
      </c>
      <c r="L37" s="327" t="str">
        <f>IF(VLOOKUP($A37,記②男,10,FALSE)="","",VLOOKUP($A37,記②男,10,FALSE))</f>
        <v/>
      </c>
      <c r="M37" s="320" t="str">
        <f>IF($B37="","",IF(VLOOKUP($B37,名簿,7,FALSE)="","",VLOOKUP($B37,名簿,7,FALSE)))</f>
        <v/>
      </c>
      <c r="N37" s="307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20"/>
      <c r="D38" s="19" t="str">
        <f>IF($B37="","",VLOOKUP($B37,名簿,2,FALSE))</f>
        <v/>
      </c>
      <c r="E38" s="320"/>
      <c r="F38" s="320"/>
      <c r="G38" s="328"/>
      <c r="H38" s="327"/>
      <c r="I38" s="328"/>
      <c r="J38" s="327"/>
      <c r="K38" s="328"/>
      <c r="L38" s="327"/>
      <c r="M38" s="320"/>
      <c r="N38" s="307"/>
    </row>
    <row r="39" spans="1:14" ht="13.5" customHeight="1" x14ac:dyDescent="0.15">
      <c r="A39" s="329">
        <f t="shared" ref="A39" si="13">A37+1</f>
        <v>16</v>
      </c>
      <c r="B39" s="320" t="str">
        <f>IF(VLOOKUP($A39,記②男,2,FALSE)="","",VLOOKUP($A39,記②男,2,FALSE))</f>
        <v/>
      </c>
      <c r="C39" s="320"/>
      <c r="D39" s="20" t="str">
        <f>IF($B39="","",IF(VLOOKUP($B39,名簿,3,FALSE)="","",VLOOKUP($B39,名簿,3,FALSE)))</f>
        <v/>
      </c>
      <c r="E39" s="320" t="str">
        <f>IF($B39="","",IF(VLOOKUP($B39,名簿,4,FALSE)="","",VLOOKUP($B39,名簿,4,FALSE)))</f>
        <v/>
      </c>
      <c r="F39" s="320" t="str">
        <f>IF($B39="","",IF(VLOOKUP($B39,名簿,5,FALSE)="","",VLOOKUP($B39,名簿,5,FALSE)))</f>
        <v/>
      </c>
      <c r="G39" s="328" t="str">
        <f>IF(VLOOKUP($A39,記②男,5,FALSE)="","",VLOOKUP($A39,記②男,5,FALSE))</f>
        <v/>
      </c>
      <c r="H39" s="327" t="str">
        <f>IF(VLOOKUP($A39,記②男,6,FALSE)="","",VLOOKUP($A39,記②男,6,FALSE))</f>
        <v/>
      </c>
      <c r="I39" s="328" t="str">
        <f>IF(VLOOKUP($A39,記②男,7,FALSE)="","",VLOOKUP($A39,記②男,7,FALSE))</f>
        <v/>
      </c>
      <c r="J39" s="327" t="str">
        <f>IF(VLOOKUP($A39,記②男,8,FALSE)="","",VLOOKUP($A39,記②男,8,FALSE))</f>
        <v/>
      </c>
      <c r="K39" s="328" t="str">
        <f>IF(VLOOKUP($A39,記②男,9,FALSE)="","",VLOOKUP($A39,記②男,9,FALSE))</f>
        <v/>
      </c>
      <c r="L39" s="327" t="str">
        <f>IF(VLOOKUP($A39,記②男,10,FALSE)="","",VLOOKUP($A39,記②男,10,FALSE))</f>
        <v/>
      </c>
      <c r="M39" s="320" t="str">
        <f>IF($B39="","",IF(VLOOKUP($B39,名簿,7,FALSE)="","",VLOOKUP($B39,名簿,7,FALSE)))</f>
        <v/>
      </c>
      <c r="N39" s="307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20"/>
      <c r="D40" s="19" t="str">
        <f>IF($B39="","",VLOOKUP($B39,名簿,2,FALSE))</f>
        <v/>
      </c>
      <c r="E40" s="320"/>
      <c r="F40" s="320"/>
      <c r="G40" s="328"/>
      <c r="H40" s="327"/>
      <c r="I40" s="328"/>
      <c r="J40" s="327"/>
      <c r="K40" s="328"/>
      <c r="L40" s="327"/>
      <c r="M40" s="320"/>
      <c r="N40" s="307"/>
    </row>
    <row r="41" spans="1:14" ht="13.5" customHeight="1" x14ac:dyDescent="0.15">
      <c r="A41" s="329">
        <f t="shared" ref="A41" si="14">A39+1</f>
        <v>17</v>
      </c>
      <c r="B41" s="320" t="str">
        <f>IF(VLOOKUP($A41,記②男,2,FALSE)="","",VLOOKUP($A41,記②男,2,FALSE))</f>
        <v/>
      </c>
      <c r="C41" s="320"/>
      <c r="D41" s="20" t="str">
        <f>IF($B41="","",IF(VLOOKUP($B41,名簿,3,FALSE)="","",VLOOKUP($B41,名簿,3,FALSE)))</f>
        <v/>
      </c>
      <c r="E41" s="320" t="str">
        <f>IF($B41="","",IF(VLOOKUP($B41,名簿,4,FALSE)="","",VLOOKUP($B41,名簿,4,FALSE)))</f>
        <v/>
      </c>
      <c r="F41" s="320" t="str">
        <f>IF($B41="","",IF(VLOOKUP($B41,名簿,5,FALSE)="","",VLOOKUP($B41,名簿,5,FALSE)))</f>
        <v/>
      </c>
      <c r="G41" s="328" t="str">
        <f>IF(VLOOKUP($A41,記②男,5,FALSE)="","",VLOOKUP($A41,記②男,5,FALSE))</f>
        <v/>
      </c>
      <c r="H41" s="327" t="str">
        <f>IF(VLOOKUP($A41,記②男,6,FALSE)="","",VLOOKUP($A41,記②男,6,FALSE))</f>
        <v/>
      </c>
      <c r="I41" s="328" t="str">
        <f>IF(VLOOKUP($A41,記②男,7,FALSE)="","",VLOOKUP($A41,記②男,7,FALSE))</f>
        <v/>
      </c>
      <c r="J41" s="327" t="str">
        <f>IF(VLOOKUP($A41,記②男,8,FALSE)="","",VLOOKUP($A41,記②男,8,FALSE))</f>
        <v/>
      </c>
      <c r="K41" s="328" t="str">
        <f>IF(VLOOKUP($A41,記②男,9,FALSE)="","",VLOOKUP($A41,記②男,9,FALSE))</f>
        <v/>
      </c>
      <c r="L41" s="327" t="str">
        <f>IF(VLOOKUP($A41,記②男,10,FALSE)="","",VLOOKUP($A41,記②男,10,FALSE))</f>
        <v/>
      </c>
      <c r="M41" s="320" t="str">
        <f>IF($B41="","",IF(VLOOKUP($B41,名簿,7,FALSE)="","",VLOOKUP($B41,名簿,7,FALSE)))</f>
        <v/>
      </c>
      <c r="N41" s="307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20"/>
      <c r="D42" s="19" t="str">
        <f>IF($B41="","",VLOOKUP($B41,名簿,2,FALSE))</f>
        <v/>
      </c>
      <c r="E42" s="320"/>
      <c r="F42" s="320"/>
      <c r="G42" s="328"/>
      <c r="H42" s="327"/>
      <c r="I42" s="328"/>
      <c r="J42" s="327"/>
      <c r="K42" s="328"/>
      <c r="L42" s="327"/>
      <c r="M42" s="320"/>
      <c r="N42" s="307"/>
    </row>
    <row r="43" spans="1:14" ht="13.5" customHeight="1" x14ac:dyDescent="0.15">
      <c r="A43" s="329">
        <f t="shared" ref="A43" si="15">A41+1</f>
        <v>18</v>
      </c>
      <c r="B43" s="320" t="str">
        <f>IF(VLOOKUP($A43,記②男,2,FALSE)="","",VLOOKUP($A43,記②男,2,FALSE))</f>
        <v/>
      </c>
      <c r="C43" s="320"/>
      <c r="D43" s="20" t="str">
        <f>IF($B43="","",IF(VLOOKUP($B43,名簿,3,FALSE)="","",VLOOKUP($B43,名簿,3,FALSE)))</f>
        <v/>
      </c>
      <c r="E43" s="320" t="str">
        <f>IF($B43="","",IF(VLOOKUP($B43,名簿,4,FALSE)="","",VLOOKUP($B43,名簿,4,FALSE)))</f>
        <v/>
      </c>
      <c r="F43" s="320" t="str">
        <f>IF($B43="","",IF(VLOOKUP($B43,名簿,5,FALSE)="","",VLOOKUP($B43,名簿,5,FALSE)))</f>
        <v/>
      </c>
      <c r="G43" s="328" t="str">
        <f>IF(VLOOKUP($A43,記②男,5,FALSE)="","",VLOOKUP($A43,記②男,5,FALSE))</f>
        <v/>
      </c>
      <c r="H43" s="327" t="str">
        <f>IF(VLOOKUP($A43,記②男,6,FALSE)="","",VLOOKUP($A43,記②男,6,FALSE))</f>
        <v/>
      </c>
      <c r="I43" s="328" t="str">
        <f>IF(VLOOKUP($A43,記②男,7,FALSE)="","",VLOOKUP($A43,記②男,7,FALSE))</f>
        <v/>
      </c>
      <c r="J43" s="327" t="str">
        <f>IF(VLOOKUP($A43,記②男,8,FALSE)="","",VLOOKUP($A43,記②男,8,FALSE))</f>
        <v/>
      </c>
      <c r="K43" s="328" t="str">
        <f>IF(VLOOKUP($A43,記②男,9,FALSE)="","",VLOOKUP($A43,記②男,9,FALSE))</f>
        <v/>
      </c>
      <c r="L43" s="327" t="str">
        <f>IF(VLOOKUP($A43,記②男,10,FALSE)="","",VLOOKUP($A43,記②男,10,FALSE))</f>
        <v/>
      </c>
      <c r="M43" s="320" t="str">
        <f>IF($B43="","",IF(VLOOKUP($B43,名簿,7,FALSE)="","",VLOOKUP($B43,名簿,7,FALSE)))</f>
        <v/>
      </c>
      <c r="N43" s="307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20"/>
      <c r="D44" s="19" t="str">
        <f>IF($B43="","",VLOOKUP($B43,名簿,2,FALSE))</f>
        <v/>
      </c>
      <c r="E44" s="320"/>
      <c r="F44" s="320"/>
      <c r="G44" s="328"/>
      <c r="H44" s="327"/>
      <c r="I44" s="328"/>
      <c r="J44" s="327"/>
      <c r="K44" s="328"/>
      <c r="L44" s="327"/>
      <c r="M44" s="320"/>
      <c r="N44" s="307"/>
    </row>
    <row r="45" spans="1:14" ht="13.5" customHeight="1" x14ac:dyDescent="0.15">
      <c r="A45" s="329">
        <f t="shared" ref="A45" si="16">A43+1</f>
        <v>19</v>
      </c>
      <c r="B45" s="320" t="str">
        <f>IF(VLOOKUP($A45,記②男,2,FALSE)="","",VLOOKUP($A45,記②男,2,FALSE))</f>
        <v/>
      </c>
      <c r="C45" s="320"/>
      <c r="D45" s="20" t="str">
        <f>IF($B45="","",IF(VLOOKUP($B45,名簿,3,FALSE)="","",VLOOKUP($B45,名簿,3,FALSE)))</f>
        <v/>
      </c>
      <c r="E45" s="320" t="str">
        <f>IF($B45="","",IF(VLOOKUP($B45,名簿,4,FALSE)="","",VLOOKUP($B45,名簿,4,FALSE)))</f>
        <v/>
      </c>
      <c r="F45" s="320" t="str">
        <f>IF($B45="","",IF(VLOOKUP($B45,名簿,5,FALSE)="","",VLOOKUP($B45,名簿,5,FALSE)))</f>
        <v/>
      </c>
      <c r="G45" s="328" t="str">
        <f>IF(VLOOKUP($A45,記②男,5,FALSE)="","",VLOOKUP($A45,記②男,5,FALSE))</f>
        <v/>
      </c>
      <c r="H45" s="327" t="str">
        <f>IF(VLOOKUP($A45,記②男,6,FALSE)="","",VLOOKUP($A45,記②男,6,FALSE))</f>
        <v/>
      </c>
      <c r="I45" s="328" t="str">
        <f>IF(VLOOKUP($A45,記②男,7,FALSE)="","",VLOOKUP($A45,記②男,7,FALSE))</f>
        <v/>
      </c>
      <c r="J45" s="327" t="str">
        <f>IF(VLOOKUP($A45,記②男,8,FALSE)="","",VLOOKUP($A45,記②男,8,FALSE))</f>
        <v/>
      </c>
      <c r="K45" s="328" t="str">
        <f>IF(VLOOKUP($A45,記②男,9,FALSE)="","",VLOOKUP($A45,記②男,9,FALSE))</f>
        <v/>
      </c>
      <c r="L45" s="327" t="str">
        <f>IF(VLOOKUP($A45,記②男,10,FALSE)="","",VLOOKUP($A45,記②男,10,FALSE))</f>
        <v/>
      </c>
      <c r="M45" s="320" t="str">
        <f>IF($B45="","",IF(VLOOKUP($B45,名簿,7,FALSE)="","",VLOOKUP($B45,名簿,7,FALSE)))</f>
        <v/>
      </c>
      <c r="N45" s="307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20"/>
      <c r="D46" s="19" t="str">
        <f>IF($B45="","",VLOOKUP($B45,名簿,2,FALSE))</f>
        <v/>
      </c>
      <c r="E46" s="320"/>
      <c r="F46" s="320"/>
      <c r="G46" s="328"/>
      <c r="H46" s="327"/>
      <c r="I46" s="328"/>
      <c r="J46" s="327"/>
      <c r="K46" s="328"/>
      <c r="L46" s="327"/>
      <c r="M46" s="320"/>
      <c r="N46" s="307"/>
    </row>
    <row r="47" spans="1:14" ht="13.5" customHeight="1" thickBot="1" x14ac:dyDescent="0.2">
      <c r="A47" s="329">
        <f t="shared" ref="A47" si="17">A45+1</f>
        <v>20</v>
      </c>
      <c r="B47" s="308" t="str">
        <f>IF(VLOOKUP($A47,記②男,2,FALSE)="","",VLOOKUP($A47,記②男,2,FALSE))</f>
        <v/>
      </c>
      <c r="C47" s="308"/>
      <c r="D47" s="20" t="str">
        <f>IF($B47="","",IF(VLOOKUP($B47,名簿,3,FALSE)="","",VLOOKUP($B47,名簿,3,FALSE)))</f>
        <v/>
      </c>
      <c r="E47" s="308" t="str">
        <f>IF($B47="","",IF(VLOOKUP($B47,名簿,4,FALSE)="","",VLOOKUP($B47,名簿,4,FALSE)))</f>
        <v/>
      </c>
      <c r="F47" s="308" t="str">
        <f>IF($B47="","",IF(VLOOKUP($B47,名簿,5,FALSE)="","",VLOOKUP($B47,名簿,5,FALSE)))</f>
        <v/>
      </c>
      <c r="G47" s="343" t="str">
        <f>IF(VLOOKUP($A47,記②男,5,FALSE)="","",VLOOKUP($A47,記②男,5,FALSE))</f>
        <v/>
      </c>
      <c r="H47" s="327" t="str">
        <f>IF(VLOOKUP($A47,記②男,6,FALSE)="","",VLOOKUP($A47,記②男,6,FALSE))</f>
        <v/>
      </c>
      <c r="I47" s="343" t="str">
        <f>IF(VLOOKUP($A47,記②男,7,FALSE)="","",VLOOKUP($A47,記②男,7,FALSE))</f>
        <v/>
      </c>
      <c r="J47" s="327" t="str">
        <f>IF(VLOOKUP($A47,記②男,8,FALSE)="","",VLOOKUP($A47,記②男,8,FALSE))</f>
        <v/>
      </c>
      <c r="K47" s="343" t="str">
        <f>IF(VLOOKUP($A47,記②男,9,FALSE)="","",VLOOKUP($A47,記②男,9,FALSE))</f>
        <v/>
      </c>
      <c r="L47" s="327" t="str">
        <f>IF(VLOOKUP($A47,記②男,10,FALSE)="","",VLOOKUP($A47,記②男,10,FALSE))</f>
        <v/>
      </c>
      <c r="M47" s="308" t="str">
        <f>IF($B47="","",IF(VLOOKUP($B47,名簿,7,FALSE)="","",VLOOKUP($B47,名簿,7,FALSE)))</f>
        <v/>
      </c>
      <c r="N47" s="310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09"/>
      <c r="D48" s="21" t="str">
        <f>IF($B47="","",VLOOKUP($B47,名簿,2,FALSE))</f>
        <v/>
      </c>
      <c r="E48" s="309"/>
      <c r="F48" s="309"/>
      <c r="G48" s="344"/>
      <c r="H48" s="342"/>
      <c r="I48" s="344"/>
      <c r="J48" s="342"/>
      <c r="K48" s="344"/>
      <c r="L48" s="342"/>
      <c r="M48" s="309"/>
      <c r="N48" s="311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IF(SUM(記②入力!$F$4,記②入力!$Q$4)=0,"",SUM(記②入力!$F$4,記②入力!$Q$4))</f>
        <v/>
      </c>
      <c r="I50" s="323" t="str">
        <f>IF(H50="","",H50*名簿!$L$7)</f>
        <v/>
      </c>
      <c r="J50" s="325" t="s">
        <v>14</v>
      </c>
      <c r="K50" s="321" t="str">
        <f>IF(SUM(記②入力!$G$4,記②入力!$R$4)=0,"",SUM(記②入力!$G$4,記②入力!$R$4))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記②入力!$A$1</f>
        <v>第２回　厚木市陸上競技記録会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22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IF(VLOOKUP($A62,記②男,2,FALSE)="","",VLOOKUP($A62,記②男,2,FALSE))</f>
        <v/>
      </c>
      <c r="C62" s="330"/>
      <c r="D62" s="18" t="str">
        <f>IF($B62="","",IF(VLOOKUP($B62,名簿,3,FALSE)="","",VLOOKUP($B62,名簿,3,FALSE)))</f>
        <v/>
      </c>
      <c r="E62" s="330" t="str">
        <f>IF($B62="","",IF(VLOOKUP($B62,名簿,4,FALSE)="","",VLOOKUP($B62,名簿,4,FALSE)))</f>
        <v/>
      </c>
      <c r="F62" s="330" t="str">
        <f>IF($B62="","",IF(VLOOKUP($B62,名簿,5,FALSE)="","",VLOOKUP($B62,名簿,5,FALSE)))</f>
        <v/>
      </c>
      <c r="G62" s="346" t="str">
        <f>IF(VLOOKUP($A62,記②男,5,FALSE)="","",VLOOKUP($A62,記②男,5,FALSE))</f>
        <v/>
      </c>
      <c r="H62" s="345" t="str">
        <f>IF(VLOOKUP($A62,記②男,6,FALSE)="","",VLOOKUP($A62,記②男,6,FALSE))</f>
        <v/>
      </c>
      <c r="I62" s="346" t="str">
        <f>IF(VLOOKUP($A62,記②男,7,FALSE)="","",VLOOKUP($A62,記②男,7,FALSE))</f>
        <v/>
      </c>
      <c r="J62" s="345" t="str">
        <f>IF(VLOOKUP($A62,記②男,8,FALSE)="","",VLOOKUP($A62,記②男,8,FALSE))</f>
        <v/>
      </c>
      <c r="K62" s="346" t="str">
        <f>IF(VLOOKUP($A62,記②男,9,FALSE)="","",VLOOKUP($A62,記②男,9,FALSE))</f>
        <v/>
      </c>
      <c r="L62" s="345" t="str">
        <f>IF(VLOOKUP($A62,記②男,10,FALSE)="","",VLOOKUP($A62,記②男,10,FALSE))</f>
        <v/>
      </c>
      <c r="M62" s="330" t="str">
        <f>IF($B62="","",IF(VLOOKUP($B62,名簿,7,FALSE)="","",VLOOKUP($B62,名簿,7,FALSE)))</f>
        <v/>
      </c>
      <c r="N62" s="331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20"/>
      <c r="D63" s="19" t="str">
        <f>IF($B62="","",VLOOKUP($B62,名簿,2,FALSE))</f>
        <v/>
      </c>
      <c r="E63" s="320"/>
      <c r="F63" s="320"/>
      <c r="G63" s="328"/>
      <c r="H63" s="327"/>
      <c r="I63" s="328"/>
      <c r="J63" s="327"/>
      <c r="K63" s="328"/>
      <c r="L63" s="327"/>
      <c r="M63" s="320"/>
      <c r="N63" s="307"/>
    </row>
    <row r="64" spans="1:14" ht="13.5" customHeight="1" x14ac:dyDescent="0.15">
      <c r="A64" s="329">
        <f>A62+1</f>
        <v>22</v>
      </c>
      <c r="B64" s="320" t="str">
        <f>IF(VLOOKUP($A64,記②男,2,FALSE)="","",VLOOKUP($A64,記②男,2,FALSE))</f>
        <v/>
      </c>
      <c r="C64" s="320"/>
      <c r="D64" s="20" t="str">
        <f>IF($B64="","",IF(VLOOKUP($B64,名簿,3,FALSE)="","",VLOOKUP($B64,名簿,3,FALSE)))</f>
        <v/>
      </c>
      <c r="E64" s="320" t="str">
        <f>IF($B64="","",IF(VLOOKUP($B64,名簿,4,FALSE)="","",VLOOKUP($B64,名簿,4,FALSE)))</f>
        <v/>
      </c>
      <c r="F64" s="320" t="str">
        <f>IF($B64="","",IF(VLOOKUP($B64,名簿,5,FALSE)="","",VLOOKUP($B64,名簿,5,FALSE)))</f>
        <v/>
      </c>
      <c r="G64" s="328" t="str">
        <f>IF(VLOOKUP($A64,記②男,5,FALSE)="","",VLOOKUP($A64,記②男,5,FALSE))</f>
        <v/>
      </c>
      <c r="H64" s="327" t="str">
        <f>IF(VLOOKUP($A64,記②男,6,FALSE)="","",VLOOKUP($A64,記②男,6,FALSE))</f>
        <v/>
      </c>
      <c r="I64" s="328" t="str">
        <f>IF(VLOOKUP($A64,記②男,7,FALSE)="","",VLOOKUP($A64,記②男,7,FALSE))</f>
        <v/>
      </c>
      <c r="J64" s="327" t="str">
        <f>IF(VLOOKUP($A64,記②男,8,FALSE)="","",VLOOKUP($A64,記②男,8,FALSE))</f>
        <v/>
      </c>
      <c r="K64" s="328" t="str">
        <f>IF(VLOOKUP($A64,記②男,9,FALSE)="","",VLOOKUP($A64,記②男,9,FALSE))</f>
        <v/>
      </c>
      <c r="L64" s="327" t="str">
        <f>IF(VLOOKUP($A64,記②男,10,FALSE)="","",VLOOKUP($A64,記②男,10,FALSE))</f>
        <v/>
      </c>
      <c r="M64" s="320" t="str">
        <f>IF($B64="","",IF(VLOOKUP($B64,名簿,7,FALSE)="","",VLOOKUP($B64,名簿,7,FALSE)))</f>
        <v/>
      </c>
      <c r="N64" s="307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20"/>
      <c r="D65" s="19" t="str">
        <f>IF($B64="","",VLOOKUP($B64,名簿,2,FALSE))</f>
        <v/>
      </c>
      <c r="E65" s="320"/>
      <c r="F65" s="320"/>
      <c r="G65" s="328"/>
      <c r="H65" s="327"/>
      <c r="I65" s="328"/>
      <c r="J65" s="327"/>
      <c r="K65" s="328"/>
      <c r="L65" s="327"/>
      <c r="M65" s="320"/>
      <c r="N65" s="307"/>
    </row>
    <row r="66" spans="1:14" ht="13.5" customHeight="1" x14ac:dyDescent="0.15">
      <c r="A66" s="329">
        <f t="shared" ref="A66" si="18">A64+1</f>
        <v>23</v>
      </c>
      <c r="B66" s="320" t="str">
        <f>IF(VLOOKUP($A66,記②男,2,FALSE)="","",VLOOKUP($A66,記②男,2,FALSE))</f>
        <v/>
      </c>
      <c r="C66" s="320"/>
      <c r="D66" s="20" t="str">
        <f>IF($B66="","",IF(VLOOKUP($B66,名簿,3,FALSE)="","",VLOOKUP($B66,名簿,3,FALSE)))</f>
        <v/>
      </c>
      <c r="E66" s="320" t="str">
        <f>IF($B66="","",IF(VLOOKUP($B66,名簿,4,FALSE)="","",VLOOKUP($B66,名簿,4,FALSE)))</f>
        <v/>
      </c>
      <c r="F66" s="320" t="str">
        <f>IF($B66="","",IF(VLOOKUP($B66,名簿,5,FALSE)="","",VLOOKUP($B66,名簿,5,FALSE)))</f>
        <v/>
      </c>
      <c r="G66" s="328" t="str">
        <f>IF(VLOOKUP($A66,記②男,5,FALSE)="","",VLOOKUP($A66,記②男,5,FALSE))</f>
        <v/>
      </c>
      <c r="H66" s="327" t="str">
        <f>IF(VLOOKUP($A66,記②男,6,FALSE)="","",VLOOKUP($A66,記②男,6,FALSE))</f>
        <v/>
      </c>
      <c r="I66" s="328" t="str">
        <f>IF(VLOOKUP($A66,記②男,7,FALSE)="","",VLOOKUP($A66,記②男,7,FALSE))</f>
        <v/>
      </c>
      <c r="J66" s="327" t="str">
        <f>IF(VLOOKUP($A66,記②男,8,FALSE)="","",VLOOKUP($A66,記②男,8,FALSE))</f>
        <v/>
      </c>
      <c r="K66" s="328" t="str">
        <f>IF(VLOOKUP($A66,記②男,9,FALSE)="","",VLOOKUP($A66,記②男,9,FALSE))</f>
        <v/>
      </c>
      <c r="L66" s="327" t="str">
        <f>IF(VLOOKUP($A66,記②男,10,FALSE)="","",VLOOKUP($A66,記②男,10,FALSE))</f>
        <v/>
      </c>
      <c r="M66" s="320" t="str">
        <f>IF($B66="","",IF(VLOOKUP($B66,名簿,7,FALSE)="","",VLOOKUP($B66,名簿,7,FALSE)))</f>
        <v/>
      </c>
      <c r="N66" s="307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20"/>
      <c r="D67" s="19" t="str">
        <f>IF($B66="","",VLOOKUP($B66,名簿,2,FALSE))</f>
        <v/>
      </c>
      <c r="E67" s="320"/>
      <c r="F67" s="320"/>
      <c r="G67" s="328"/>
      <c r="H67" s="327"/>
      <c r="I67" s="328"/>
      <c r="J67" s="327"/>
      <c r="K67" s="328"/>
      <c r="L67" s="327"/>
      <c r="M67" s="320"/>
      <c r="N67" s="307"/>
    </row>
    <row r="68" spans="1:14" ht="13.5" customHeight="1" x14ac:dyDescent="0.15">
      <c r="A68" s="329">
        <f t="shared" ref="A68" si="19">A66+1</f>
        <v>24</v>
      </c>
      <c r="B68" s="320" t="str">
        <f>IF(VLOOKUP($A68,記②男,2,FALSE)="","",VLOOKUP($A68,記②男,2,FALSE))</f>
        <v/>
      </c>
      <c r="C68" s="320"/>
      <c r="D68" s="20" t="str">
        <f>IF($B68="","",IF(VLOOKUP($B68,名簿,3,FALSE)="","",VLOOKUP($B68,名簿,3,FALSE)))</f>
        <v/>
      </c>
      <c r="E68" s="320" t="str">
        <f>IF($B68="","",IF(VLOOKUP($B68,名簿,4,FALSE)="","",VLOOKUP($B68,名簿,4,FALSE)))</f>
        <v/>
      </c>
      <c r="F68" s="320" t="str">
        <f>IF($B68="","",IF(VLOOKUP($B68,名簿,5,FALSE)="","",VLOOKUP($B68,名簿,5,FALSE)))</f>
        <v/>
      </c>
      <c r="G68" s="328" t="str">
        <f>IF(VLOOKUP($A68,記②男,5,FALSE)="","",VLOOKUP($A68,記②男,5,FALSE))</f>
        <v/>
      </c>
      <c r="H68" s="327" t="str">
        <f>IF(VLOOKUP($A68,記②男,6,FALSE)="","",VLOOKUP($A68,記②男,6,FALSE))</f>
        <v/>
      </c>
      <c r="I68" s="328" t="str">
        <f>IF(VLOOKUP($A68,記②男,7,FALSE)="","",VLOOKUP($A68,記②男,7,FALSE))</f>
        <v/>
      </c>
      <c r="J68" s="327" t="str">
        <f>IF(VLOOKUP($A68,記②男,8,FALSE)="","",VLOOKUP($A68,記②男,8,FALSE))</f>
        <v/>
      </c>
      <c r="K68" s="328" t="str">
        <f>IF(VLOOKUP($A68,記②男,9,FALSE)="","",VLOOKUP($A68,記②男,9,FALSE))</f>
        <v/>
      </c>
      <c r="L68" s="327" t="str">
        <f>IF(VLOOKUP($A68,記②男,10,FALSE)="","",VLOOKUP($A68,記②男,10,FALSE))</f>
        <v/>
      </c>
      <c r="M68" s="320" t="str">
        <f>IF($B68="","",IF(VLOOKUP($B68,名簿,7,FALSE)="","",VLOOKUP($B68,名簿,7,FALSE)))</f>
        <v/>
      </c>
      <c r="N68" s="307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20"/>
      <c r="D69" s="19" t="str">
        <f>IF($B68="","",VLOOKUP($B68,名簿,2,FALSE))</f>
        <v/>
      </c>
      <c r="E69" s="320"/>
      <c r="F69" s="320"/>
      <c r="G69" s="328"/>
      <c r="H69" s="327"/>
      <c r="I69" s="328"/>
      <c r="J69" s="327"/>
      <c r="K69" s="328"/>
      <c r="L69" s="327"/>
      <c r="M69" s="320"/>
      <c r="N69" s="307"/>
    </row>
    <row r="70" spans="1:14" ht="13.5" customHeight="1" x14ac:dyDescent="0.15">
      <c r="A70" s="329">
        <f t="shared" ref="A70" si="20">A68+1</f>
        <v>25</v>
      </c>
      <c r="B70" s="320" t="str">
        <f>IF(VLOOKUP($A70,記②男,2,FALSE)="","",VLOOKUP($A70,記②男,2,FALSE))</f>
        <v/>
      </c>
      <c r="C70" s="320"/>
      <c r="D70" s="20" t="str">
        <f>IF($B70="","",IF(VLOOKUP($B70,名簿,3,FALSE)="","",VLOOKUP($B70,名簿,3,FALSE)))</f>
        <v/>
      </c>
      <c r="E70" s="320" t="str">
        <f>IF($B70="","",IF(VLOOKUP($B70,名簿,4,FALSE)="","",VLOOKUP($B70,名簿,4,FALSE)))</f>
        <v/>
      </c>
      <c r="F70" s="320" t="str">
        <f>IF($B70="","",IF(VLOOKUP($B70,名簿,5,FALSE)="","",VLOOKUP($B70,名簿,5,FALSE)))</f>
        <v/>
      </c>
      <c r="G70" s="328" t="str">
        <f>IF(VLOOKUP($A70,記②男,5,FALSE)="","",VLOOKUP($A70,記②男,5,FALSE))</f>
        <v/>
      </c>
      <c r="H70" s="327" t="str">
        <f>IF(VLOOKUP($A70,記②男,6,FALSE)="","",VLOOKUP($A70,記②男,6,FALSE))</f>
        <v/>
      </c>
      <c r="I70" s="328" t="str">
        <f>IF(VLOOKUP($A70,記②男,7,FALSE)="","",VLOOKUP($A70,記②男,7,FALSE))</f>
        <v/>
      </c>
      <c r="J70" s="327" t="str">
        <f>IF(VLOOKUP($A70,記②男,8,FALSE)="","",VLOOKUP($A70,記②男,8,FALSE))</f>
        <v/>
      </c>
      <c r="K70" s="328" t="str">
        <f>IF(VLOOKUP($A70,記②男,9,FALSE)="","",VLOOKUP($A70,記②男,9,FALSE))</f>
        <v/>
      </c>
      <c r="L70" s="327" t="str">
        <f>IF(VLOOKUP($A70,記②男,10,FALSE)="","",VLOOKUP($A70,記②男,10,FALSE))</f>
        <v/>
      </c>
      <c r="M70" s="320" t="str">
        <f>IF($B70="","",IF(VLOOKUP($B70,名簿,7,FALSE)="","",VLOOKUP($B70,名簿,7,FALSE)))</f>
        <v/>
      </c>
      <c r="N70" s="307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20"/>
      <c r="D71" s="19" t="str">
        <f>IF($B70="","",VLOOKUP($B70,名簿,2,FALSE))</f>
        <v/>
      </c>
      <c r="E71" s="320"/>
      <c r="F71" s="320"/>
      <c r="G71" s="328"/>
      <c r="H71" s="327"/>
      <c r="I71" s="328"/>
      <c r="J71" s="327"/>
      <c r="K71" s="328"/>
      <c r="L71" s="327"/>
      <c r="M71" s="320"/>
      <c r="N71" s="307"/>
    </row>
    <row r="72" spans="1:14" ht="13.5" customHeight="1" x14ac:dyDescent="0.15">
      <c r="A72" s="329">
        <f t="shared" ref="A72" si="21">A70+1</f>
        <v>26</v>
      </c>
      <c r="B72" s="320" t="str">
        <f>IF(VLOOKUP($A72,記②男,2,FALSE)="","",VLOOKUP($A72,記②男,2,FALSE))</f>
        <v/>
      </c>
      <c r="C72" s="320"/>
      <c r="D72" s="20" t="str">
        <f>IF($B72="","",IF(VLOOKUP($B72,名簿,3,FALSE)="","",VLOOKUP($B72,名簿,3,FALSE)))</f>
        <v/>
      </c>
      <c r="E72" s="320" t="str">
        <f>IF($B72="","",IF(VLOOKUP($B72,名簿,4,FALSE)="","",VLOOKUP($B72,名簿,4,FALSE)))</f>
        <v/>
      </c>
      <c r="F72" s="320" t="str">
        <f>IF($B72="","",IF(VLOOKUP($B72,名簿,5,FALSE)="","",VLOOKUP($B72,名簿,5,FALSE)))</f>
        <v/>
      </c>
      <c r="G72" s="328" t="str">
        <f>IF(VLOOKUP($A72,記②男,5,FALSE)="","",VLOOKUP($A72,記②男,5,FALSE))</f>
        <v/>
      </c>
      <c r="H72" s="327" t="str">
        <f>IF(VLOOKUP($A72,記②男,6,FALSE)="","",VLOOKUP($A72,記②男,6,FALSE))</f>
        <v/>
      </c>
      <c r="I72" s="328" t="str">
        <f>IF(VLOOKUP($A72,記②男,7,FALSE)="","",VLOOKUP($A72,記②男,7,FALSE))</f>
        <v/>
      </c>
      <c r="J72" s="327" t="str">
        <f>IF(VLOOKUP($A72,記②男,8,FALSE)="","",VLOOKUP($A72,記②男,8,FALSE))</f>
        <v/>
      </c>
      <c r="K72" s="328" t="str">
        <f>IF(VLOOKUP($A72,記②男,9,FALSE)="","",VLOOKUP($A72,記②男,9,FALSE))</f>
        <v/>
      </c>
      <c r="L72" s="327" t="str">
        <f>IF(VLOOKUP($A72,記②男,10,FALSE)="","",VLOOKUP($A72,記②男,10,FALSE))</f>
        <v/>
      </c>
      <c r="M72" s="320" t="str">
        <f>IF($B72="","",IF(VLOOKUP($B72,名簿,7,FALSE)="","",VLOOKUP($B72,名簿,7,FALSE)))</f>
        <v/>
      </c>
      <c r="N72" s="307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20"/>
      <c r="D73" s="19" t="str">
        <f>IF($B72="","",VLOOKUP($B72,名簿,2,FALSE))</f>
        <v/>
      </c>
      <c r="E73" s="320"/>
      <c r="F73" s="320"/>
      <c r="G73" s="328"/>
      <c r="H73" s="327"/>
      <c r="I73" s="328"/>
      <c r="J73" s="327"/>
      <c r="K73" s="328"/>
      <c r="L73" s="327"/>
      <c r="M73" s="320"/>
      <c r="N73" s="307"/>
    </row>
    <row r="74" spans="1:14" ht="13.5" customHeight="1" x14ac:dyDescent="0.15">
      <c r="A74" s="329">
        <f t="shared" ref="A74" si="22">A72+1</f>
        <v>27</v>
      </c>
      <c r="B74" s="320" t="str">
        <f>IF(VLOOKUP($A74,記②男,2,FALSE)="","",VLOOKUP($A74,記②男,2,FALSE))</f>
        <v/>
      </c>
      <c r="C74" s="320"/>
      <c r="D74" s="20" t="str">
        <f>IF($B74="","",IF(VLOOKUP($B74,名簿,3,FALSE)="","",VLOOKUP($B74,名簿,3,FALSE)))</f>
        <v/>
      </c>
      <c r="E74" s="320" t="str">
        <f>IF($B74="","",IF(VLOOKUP($B74,名簿,4,FALSE)="","",VLOOKUP($B74,名簿,4,FALSE)))</f>
        <v/>
      </c>
      <c r="F74" s="320" t="str">
        <f>IF($B74="","",IF(VLOOKUP($B74,名簿,5,FALSE)="","",VLOOKUP($B74,名簿,5,FALSE)))</f>
        <v/>
      </c>
      <c r="G74" s="328" t="str">
        <f>IF(VLOOKUP($A74,記②男,5,FALSE)="","",VLOOKUP($A74,記②男,5,FALSE))</f>
        <v/>
      </c>
      <c r="H74" s="327" t="str">
        <f>IF(VLOOKUP($A74,記②男,6,FALSE)="","",VLOOKUP($A74,記②男,6,FALSE))</f>
        <v/>
      </c>
      <c r="I74" s="328" t="str">
        <f>IF(VLOOKUP($A74,記②男,7,FALSE)="","",VLOOKUP($A74,記②男,7,FALSE))</f>
        <v/>
      </c>
      <c r="J74" s="327" t="str">
        <f>IF(VLOOKUP($A74,記②男,8,FALSE)="","",VLOOKUP($A74,記②男,8,FALSE))</f>
        <v/>
      </c>
      <c r="K74" s="328" t="str">
        <f>IF(VLOOKUP($A74,記②男,9,FALSE)="","",VLOOKUP($A74,記②男,9,FALSE))</f>
        <v/>
      </c>
      <c r="L74" s="327" t="str">
        <f>IF(VLOOKUP($A74,記②男,10,FALSE)="","",VLOOKUP($A74,記②男,10,FALSE))</f>
        <v/>
      </c>
      <c r="M74" s="320" t="str">
        <f>IF($B74="","",IF(VLOOKUP($B74,名簿,7,FALSE)="","",VLOOKUP($B74,名簿,7,FALSE)))</f>
        <v/>
      </c>
      <c r="N74" s="307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20"/>
      <c r="D75" s="19" t="str">
        <f>IF($B74="","",VLOOKUP($B74,名簿,2,FALSE))</f>
        <v/>
      </c>
      <c r="E75" s="320"/>
      <c r="F75" s="320"/>
      <c r="G75" s="328"/>
      <c r="H75" s="327"/>
      <c r="I75" s="328"/>
      <c r="J75" s="327"/>
      <c r="K75" s="328"/>
      <c r="L75" s="327"/>
      <c r="M75" s="320"/>
      <c r="N75" s="307"/>
    </row>
    <row r="76" spans="1:14" ht="13.5" customHeight="1" x14ac:dyDescent="0.15">
      <c r="A76" s="329">
        <f t="shared" ref="A76" si="23">A74+1</f>
        <v>28</v>
      </c>
      <c r="B76" s="320" t="str">
        <f>IF(VLOOKUP($A76,記②男,2,FALSE)="","",VLOOKUP($A76,記②男,2,FALSE))</f>
        <v/>
      </c>
      <c r="C76" s="320"/>
      <c r="D76" s="20" t="str">
        <f>IF($B76="","",IF(VLOOKUP($B76,名簿,3,FALSE)="","",VLOOKUP($B76,名簿,3,FALSE)))</f>
        <v/>
      </c>
      <c r="E76" s="320" t="str">
        <f>IF($B76="","",IF(VLOOKUP($B76,名簿,4,FALSE)="","",VLOOKUP($B76,名簿,4,FALSE)))</f>
        <v/>
      </c>
      <c r="F76" s="320" t="str">
        <f>IF($B76="","",IF(VLOOKUP($B76,名簿,5,FALSE)="","",VLOOKUP($B76,名簿,5,FALSE)))</f>
        <v/>
      </c>
      <c r="G76" s="328" t="str">
        <f>IF(VLOOKUP($A76,記②男,5,FALSE)="","",VLOOKUP($A76,記②男,5,FALSE))</f>
        <v/>
      </c>
      <c r="H76" s="327" t="str">
        <f>IF(VLOOKUP($A76,記②男,6,FALSE)="","",VLOOKUP($A76,記②男,6,FALSE))</f>
        <v/>
      </c>
      <c r="I76" s="328" t="str">
        <f>IF(VLOOKUP($A76,記②男,7,FALSE)="","",VLOOKUP($A76,記②男,7,FALSE))</f>
        <v/>
      </c>
      <c r="J76" s="327" t="str">
        <f>IF(VLOOKUP($A76,記②男,8,FALSE)="","",VLOOKUP($A76,記②男,8,FALSE))</f>
        <v/>
      </c>
      <c r="K76" s="328" t="str">
        <f>IF(VLOOKUP($A76,記②男,9,FALSE)="","",VLOOKUP($A76,記②男,9,FALSE))</f>
        <v/>
      </c>
      <c r="L76" s="327" t="str">
        <f>IF(VLOOKUP($A76,記②男,10,FALSE)="","",VLOOKUP($A76,記②男,10,FALSE))</f>
        <v/>
      </c>
      <c r="M76" s="320" t="str">
        <f>IF($B76="","",IF(VLOOKUP($B76,名簿,7,FALSE)="","",VLOOKUP($B76,名簿,7,FALSE)))</f>
        <v/>
      </c>
      <c r="N76" s="307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20"/>
      <c r="D77" s="19" t="str">
        <f>IF($B76="","",VLOOKUP($B76,名簿,2,FALSE))</f>
        <v/>
      </c>
      <c r="E77" s="320"/>
      <c r="F77" s="320"/>
      <c r="G77" s="328"/>
      <c r="H77" s="327"/>
      <c r="I77" s="328"/>
      <c r="J77" s="327"/>
      <c r="K77" s="328"/>
      <c r="L77" s="327"/>
      <c r="M77" s="320"/>
      <c r="N77" s="307"/>
    </row>
    <row r="78" spans="1:14" ht="13.5" customHeight="1" x14ac:dyDescent="0.15">
      <c r="A78" s="329">
        <f t="shared" ref="A78" si="24">A76+1</f>
        <v>29</v>
      </c>
      <c r="B78" s="320" t="str">
        <f>IF(VLOOKUP($A78,記②男,2,FALSE)="","",VLOOKUP($A78,記②男,2,FALSE))</f>
        <v/>
      </c>
      <c r="C78" s="320"/>
      <c r="D78" s="20" t="str">
        <f>IF($B78="","",IF(VLOOKUP($B78,名簿,3,FALSE)="","",VLOOKUP($B78,名簿,3,FALSE)))</f>
        <v/>
      </c>
      <c r="E78" s="320" t="str">
        <f>IF($B78="","",IF(VLOOKUP($B78,名簿,4,FALSE)="","",VLOOKUP($B78,名簿,4,FALSE)))</f>
        <v/>
      </c>
      <c r="F78" s="320" t="str">
        <f>IF($B78="","",IF(VLOOKUP($B78,名簿,5,FALSE)="","",VLOOKUP($B78,名簿,5,FALSE)))</f>
        <v/>
      </c>
      <c r="G78" s="328" t="str">
        <f>IF(VLOOKUP($A78,記②男,5,FALSE)="","",VLOOKUP($A78,記②男,5,FALSE))</f>
        <v/>
      </c>
      <c r="H78" s="327" t="str">
        <f>IF(VLOOKUP($A78,記②男,6,FALSE)="","",VLOOKUP($A78,記②男,6,FALSE))</f>
        <v/>
      </c>
      <c r="I78" s="328" t="str">
        <f>IF(VLOOKUP($A78,記②男,7,FALSE)="","",VLOOKUP($A78,記②男,7,FALSE))</f>
        <v/>
      </c>
      <c r="J78" s="327" t="str">
        <f>IF(VLOOKUP($A78,記②男,8,FALSE)="","",VLOOKUP($A78,記②男,8,FALSE))</f>
        <v/>
      </c>
      <c r="K78" s="328" t="str">
        <f>IF(VLOOKUP($A78,記②男,9,FALSE)="","",VLOOKUP($A78,記②男,9,FALSE))</f>
        <v/>
      </c>
      <c r="L78" s="327" t="str">
        <f>IF(VLOOKUP($A78,記②男,10,FALSE)="","",VLOOKUP($A78,記②男,10,FALSE))</f>
        <v/>
      </c>
      <c r="M78" s="320" t="str">
        <f>IF($B78="","",IF(VLOOKUP($B78,名簿,7,FALSE)="","",VLOOKUP($B78,名簿,7,FALSE)))</f>
        <v/>
      </c>
      <c r="N78" s="307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20"/>
      <c r="D79" s="19" t="str">
        <f>IF($B78="","",VLOOKUP($B78,名簿,2,FALSE))</f>
        <v/>
      </c>
      <c r="E79" s="320"/>
      <c r="F79" s="320"/>
      <c r="G79" s="328"/>
      <c r="H79" s="327"/>
      <c r="I79" s="328"/>
      <c r="J79" s="327"/>
      <c r="K79" s="328"/>
      <c r="L79" s="327"/>
      <c r="M79" s="320"/>
      <c r="N79" s="307"/>
    </row>
    <row r="80" spans="1:14" ht="13.5" customHeight="1" x14ac:dyDescent="0.15">
      <c r="A80" s="329">
        <f t="shared" ref="A80" si="25">A78+1</f>
        <v>30</v>
      </c>
      <c r="B80" s="320" t="str">
        <f>IF(VLOOKUP($A80,記②男,2,FALSE)="","",VLOOKUP($A80,記②男,2,FALSE))</f>
        <v/>
      </c>
      <c r="C80" s="320"/>
      <c r="D80" s="20" t="str">
        <f>IF($B80="","",IF(VLOOKUP($B80,名簿,3,FALSE)="","",VLOOKUP($B80,名簿,3,FALSE)))</f>
        <v/>
      </c>
      <c r="E80" s="320" t="str">
        <f>IF($B80="","",IF(VLOOKUP($B80,名簿,4,FALSE)="","",VLOOKUP($B80,名簿,4,FALSE)))</f>
        <v/>
      </c>
      <c r="F80" s="320" t="str">
        <f>IF($B80="","",IF(VLOOKUP($B80,名簿,5,FALSE)="","",VLOOKUP($B80,名簿,5,FALSE)))</f>
        <v/>
      </c>
      <c r="G80" s="328" t="str">
        <f>IF(VLOOKUP($A80,記②男,5,FALSE)="","",VLOOKUP($A80,記②男,5,FALSE))</f>
        <v/>
      </c>
      <c r="H80" s="327" t="str">
        <f>IF(VLOOKUP($A80,記②男,6,FALSE)="","",VLOOKUP($A80,記②男,6,FALSE))</f>
        <v/>
      </c>
      <c r="I80" s="328" t="str">
        <f>IF(VLOOKUP($A80,記②男,7,FALSE)="","",VLOOKUP($A80,記②男,7,FALSE))</f>
        <v/>
      </c>
      <c r="J80" s="327" t="str">
        <f>IF(VLOOKUP($A80,記②男,8,FALSE)="","",VLOOKUP($A80,記②男,8,FALSE))</f>
        <v/>
      </c>
      <c r="K80" s="328" t="str">
        <f>IF(VLOOKUP($A80,記②男,9,FALSE)="","",VLOOKUP($A80,記②男,9,FALSE))</f>
        <v/>
      </c>
      <c r="L80" s="327" t="str">
        <f>IF(VLOOKUP($A80,記②男,10,FALSE)="","",VLOOKUP($A80,記②男,10,FALSE))</f>
        <v/>
      </c>
      <c r="M80" s="320" t="str">
        <f>IF($B80="","",IF(VLOOKUP($B80,名簿,7,FALSE)="","",VLOOKUP($B80,名簿,7,FALSE)))</f>
        <v/>
      </c>
      <c r="N80" s="307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20"/>
      <c r="D81" s="19" t="str">
        <f>IF($B80="","",VLOOKUP($B80,名簿,2,FALSE))</f>
        <v/>
      </c>
      <c r="E81" s="320"/>
      <c r="F81" s="320"/>
      <c r="G81" s="328"/>
      <c r="H81" s="327"/>
      <c r="I81" s="328"/>
      <c r="J81" s="327"/>
      <c r="K81" s="328"/>
      <c r="L81" s="327"/>
      <c r="M81" s="320"/>
      <c r="N81" s="307"/>
    </row>
    <row r="82" spans="1:14" ht="13.5" customHeight="1" x14ac:dyDescent="0.15">
      <c r="A82" s="329">
        <f t="shared" ref="A82" si="26">A80+1</f>
        <v>31</v>
      </c>
      <c r="B82" s="320" t="str">
        <f>IF(VLOOKUP($A82,記②男,2,FALSE)="","",VLOOKUP($A82,記②男,2,FALSE))</f>
        <v/>
      </c>
      <c r="C82" s="320"/>
      <c r="D82" s="20" t="str">
        <f>IF($B82="","",IF(VLOOKUP($B82,名簿,3,FALSE)="","",VLOOKUP($B82,名簿,3,FALSE)))</f>
        <v/>
      </c>
      <c r="E82" s="320" t="str">
        <f>IF($B82="","",IF(VLOOKUP($B82,名簿,4,FALSE)="","",VLOOKUP($B82,名簿,4,FALSE)))</f>
        <v/>
      </c>
      <c r="F82" s="320" t="str">
        <f>IF($B82="","",IF(VLOOKUP($B82,名簿,5,FALSE)="","",VLOOKUP($B82,名簿,5,FALSE)))</f>
        <v/>
      </c>
      <c r="G82" s="328" t="str">
        <f>IF(VLOOKUP($A82,記②男,5,FALSE)="","",VLOOKUP($A82,記②男,5,FALSE))</f>
        <v/>
      </c>
      <c r="H82" s="327" t="str">
        <f>IF(VLOOKUP($A82,記②男,6,FALSE)="","",VLOOKUP($A82,記②男,6,FALSE))</f>
        <v/>
      </c>
      <c r="I82" s="328" t="str">
        <f>IF(VLOOKUP($A82,記②男,7,FALSE)="","",VLOOKUP($A82,記②男,7,FALSE))</f>
        <v/>
      </c>
      <c r="J82" s="327" t="str">
        <f>IF(VLOOKUP($A82,記②男,8,FALSE)="","",VLOOKUP($A82,記②男,8,FALSE))</f>
        <v/>
      </c>
      <c r="K82" s="328" t="str">
        <f>IF(VLOOKUP($A82,記②男,9,FALSE)="","",VLOOKUP($A82,記②男,9,FALSE))</f>
        <v/>
      </c>
      <c r="L82" s="327" t="str">
        <f>IF(VLOOKUP($A82,記②男,10,FALSE)="","",VLOOKUP($A82,記②男,10,FALSE))</f>
        <v/>
      </c>
      <c r="M82" s="320" t="str">
        <f>IF($B82="","",IF(VLOOKUP($B82,名簿,7,FALSE)="","",VLOOKUP($B82,名簿,7,FALSE)))</f>
        <v/>
      </c>
      <c r="N82" s="307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20"/>
      <c r="D83" s="19" t="str">
        <f>IF($B82="","",VLOOKUP($B82,名簿,2,FALSE))</f>
        <v/>
      </c>
      <c r="E83" s="320"/>
      <c r="F83" s="320"/>
      <c r="G83" s="328"/>
      <c r="H83" s="327"/>
      <c r="I83" s="328"/>
      <c r="J83" s="327"/>
      <c r="K83" s="328"/>
      <c r="L83" s="327"/>
      <c r="M83" s="320"/>
      <c r="N83" s="307"/>
    </row>
    <row r="84" spans="1:14" ht="13.5" customHeight="1" x14ac:dyDescent="0.15">
      <c r="A84" s="329">
        <f t="shared" ref="A84" si="27">A82+1</f>
        <v>32</v>
      </c>
      <c r="B84" s="320" t="str">
        <f>IF(VLOOKUP($A84,記②男,2,FALSE)="","",VLOOKUP($A84,記②男,2,FALSE))</f>
        <v/>
      </c>
      <c r="C84" s="320"/>
      <c r="D84" s="20" t="str">
        <f>IF($B84="","",IF(VLOOKUP($B84,名簿,3,FALSE)="","",VLOOKUP($B84,名簿,3,FALSE)))</f>
        <v/>
      </c>
      <c r="E84" s="320" t="str">
        <f>IF($B84="","",IF(VLOOKUP($B84,名簿,4,FALSE)="","",VLOOKUP($B84,名簿,4,FALSE)))</f>
        <v/>
      </c>
      <c r="F84" s="320" t="str">
        <f>IF($B84="","",IF(VLOOKUP($B84,名簿,5,FALSE)="","",VLOOKUP($B84,名簿,5,FALSE)))</f>
        <v/>
      </c>
      <c r="G84" s="328" t="str">
        <f>IF(VLOOKUP($A84,記②男,5,FALSE)="","",VLOOKUP($A84,記②男,5,FALSE))</f>
        <v/>
      </c>
      <c r="H84" s="327" t="str">
        <f>IF(VLOOKUP($A84,記②男,6,FALSE)="","",VLOOKUP($A84,記②男,6,FALSE))</f>
        <v/>
      </c>
      <c r="I84" s="328" t="str">
        <f>IF(VLOOKUP($A84,記②男,7,FALSE)="","",VLOOKUP($A84,記②男,7,FALSE))</f>
        <v/>
      </c>
      <c r="J84" s="327" t="str">
        <f>IF(VLOOKUP($A84,記②男,8,FALSE)="","",VLOOKUP($A84,記②男,8,FALSE))</f>
        <v/>
      </c>
      <c r="K84" s="328" t="str">
        <f>IF(VLOOKUP($A84,記②男,9,FALSE)="","",VLOOKUP($A84,記②男,9,FALSE))</f>
        <v/>
      </c>
      <c r="L84" s="327" t="str">
        <f>IF(VLOOKUP($A84,記②男,10,FALSE)="","",VLOOKUP($A84,記②男,10,FALSE))</f>
        <v/>
      </c>
      <c r="M84" s="320" t="str">
        <f>IF($B84="","",IF(VLOOKUP($B84,名簿,7,FALSE)="","",VLOOKUP($B84,名簿,7,FALSE)))</f>
        <v/>
      </c>
      <c r="N84" s="307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20"/>
      <c r="D85" s="19" t="str">
        <f>IF($B84="","",VLOOKUP($B84,名簿,2,FALSE))</f>
        <v/>
      </c>
      <c r="E85" s="320"/>
      <c r="F85" s="320"/>
      <c r="G85" s="328"/>
      <c r="H85" s="327"/>
      <c r="I85" s="328"/>
      <c r="J85" s="327"/>
      <c r="K85" s="328"/>
      <c r="L85" s="327"/>
      <c r="M85" s="320"/>
      <c r="N85" s="307"/>
    </row>
    <row r="86" spans="1:14" ht="13.5" customHeight="1" x14ac:dyDescent="0.15">
      <c r="A86" s="329">
        <f t="shared" ref="A86" si="28">A84+1</f>
        <v>33</v>
      </c>
      <c r="B86" s="320" t="str">
        <f>IF(VLOOKUP($A86,記②男,2,FALSE)="","",VLOOKUP($A86,記②男,2,FALSE))</f>
        <v/>
      </c>
      <c r="C86" s="320"/>
      <c r="D86" s="20" t="str">
        <f>IF($B86="","",IF(VLOOKUP($B86,名簿,3,FALSE)="","",VLOOKUP($B86,名簿,3,FALSE)))</f>
        <v/>
      </c>
      <c r="E86" s="320" t="str">
        <f>IF($B86="","",IF(VLOOKUP($B86,名簿,4,FALSE)="","",VLOOKUP($B86,名簿,4,FALSE)))</f>
        <v/>
      </c>
      <c r="F86" s="320" t="str">
        <f>IF($B86="","",IF(VLOOKUP($B86,名簿,5,FALSE)="","",VLOOKUP($B86,名簿,5,FALSE)))</f>
        <v/>
      </c>
      <c r="G86" s="328" t="str">
        <f>IF(VLOOKUP($A86,記②男,5,FALSE)="","",VLOOKUP($A86,記②男,5,FALSE))</f>
        <v/>
      </c>
      <c r="H86" s="327" t="str">
        <f>IF(VLOOKUP($A86,記②男,6,FALSE)="","",VLOOKUP($A86,記②男,6,FALSE))</f>
        <v/>
      </c>
      <c r="I86" s="328" t="str">
        <f>IF(VLOOKUP($A86,記②男,7,FALSE)="","",VLOOKUP($A86,記②男,7,FALSE))</f>
        <v/>
      </c>
      <c r="J86" s="327" t="str">
        <f>IF(VLOOKUP($A86,記②男,8,FALSE)="","",VLOOKUP($A86,記②男,8,FALSE))</f>
        <v/>
      </c>
      <c r="K86" s="328" t="str">
        <f>IF(VLOOKUP($A86,記②男,9,FALSE)="","",VLOOKUP($A86,記②男,9,FALSE))</f>
        <v/>
      </c>
      <c r="L86" s="327" t="str">
        <f>IF(VLOOKUP($A86,記②男,10,FALSE)="","",VLOOKUP($A86,記②男,10,FALSE))</f>
        <v/>
      </c>
      <c r="M86" s="320" t="str">
        <f>IF($B86="","",IF(VLOOKUP($B86,名簿,7,FALSE)="","",VLOOKUP($B86,名簿,7,FALSE)))</f>
        <v/>
      </c>
      <c r="N86" s="307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20"/>
      <c r="D87" s="19" t="str">
        <f>IF($B86="","",VLOOKUP($B86,名簿,2,FALSE))</f>
        <v/>
      </c>
      <c r="E87" s="320"/>
      <c r="F87" s="320"/>
      <c r="G87" s="328"/>
      <c r="H87" s="327"/>
      <c r="I87" s="328"/>
      <c r="J87" s="327"/>
      <c r="K87" s="328"/>
      <c r="L87" s="327"/>
      <c r="M87" s="320"/>
      <c r="N87" s="307"/>
    </row>
    <row r="88" spans="1:14" ht="13.5" customHeight="1" x14ac:dyDescent="0.15">
      <c r="A88" s="329">
        <f t="shared" ref="A88" si="29">A86+1</f>
        <v>34</v>
      </c>
      <c r="B88" s="320" t="str">
        <f>IF(VLOOKUP($A88,記②男,2,FALSE)="","",VLOOKUP($A88,記②男,2,FALSE))</f>
        <v/>
      </c>
      <c r="C88" s="320"/>
      <c r="D88" s="20" t="str">
        <f>IF($B88="","",IF(VLOOKUP($B88,名簿,3,FALSE)="","",VLOOKUP($B88,名簿,3,FALSE)))</f>
        <v/>
      </c>
      <c r="E88" s="320" t="str">
        <f>IF($B88="","",IF(VLOOKUP($B88,名簿,4,FALSE)="","",VLOOKUP($B88,名簿,4,FALSE)))</f>
        <v/>
      </c>
      <c r="F88" s="320" t="str">
        <f>IF($B88="","",IF(VLOOKUP($B88,名簿,5,FALSE)="","",VLOOKUP($B88,名簿,5,FALSE)))</f>
        <v/>
      </c>
      <c r="G88" s="328" t="str">
        <f>IF(VLOOKUP($A88,記②男,5,FALSE)="","",VLOOKUP($A88,記②男,5,FALSE))</f>
        <v/>
      </c>
      <c r="H88" s="327" t="str">
        <f>IF(VLOOKUP($A88,記②男,6,FALSE)="","",VLOOKUP($A88,記②男,6,FALSE))</f>
        <v/>
      </c>
      <c r="I88" s="328" t="str">
        <f>IF(VLOOKUP($A88,記②男,7,FALSE)="","",VLOOKUP($A88,記②男,7,FALSE))</f>
        <v/>
      </c>
      <c r="J88" s="327" t="str">
        <f>IF(VLOOKUP($A88,記②男,8,FALSE)="","",VLOOKUP($A88,記②男,8,FALSE))</f>
        <v/>
      </c>
      <c r="K88" s="328" t="str">
        <f>IF(VLOOKUP($A88,記②男,9,FALSE)="","",VLOOKUP($A88,記②男,9,FALSE))</f>
        <v/>
      </c>
      <c r="L88" s="327" t="str">
        <f>IF(VLOOKUP($A88,記②男,10,FALSE)="","",VLOOKUP($A88,記②男,10,FALSE))</f>
        <v/>
      </c>
      <c r="M88" s="320" t="str">
        <f>IF($B88="","",IF(VLOOKUP($B88,名簿,7,FALSE)="","",VLOOKUP($B88,名簿,7,FALSE)))</f>
        <v/>
      </c>
      <c r="N88" s="307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20"/>
      <c r="D89" s="19" t="str">
        <f>IF($B88="","",VLOOKUP($B88,名簿,2,FALSE))</f>
        <v/>
      </c>
      <c r="E89" s="320"/>
      <c r="F89" s="320"/>
      <c r="G89" s="328"/>
      <c r="H89" s="327"/>
      <c r="I89" s="328"/>
      <c r="J89" s="327"/>
      <c r="K89" s="328"/>
      <c r="L89" s="327"/>
      <c r="M89" s="320"/>
      <c r="N89" s="307"/>
    </row>
    <row r="90" spans="1:14" ht="13.5" customHeight="1" x14ac:dyDescent="0.15">
      <c r="A90" s="329">
        <f t="shared" ref="A90" si="30">A88+1</f>
        <v>35</v>
      </c>
      <c r="B90" s="320" t="str">
        <f>IF(VLOOKUP($A90,記②男,2,FALSE)="","",VLOOKUP($A90,記②男,2,FALSE))</f>
        <v/>
      </c>
      <c r="C90" s="320"/>
      <c r="D90" s="20" t="str">
        <f>IF($B90="","",IF(VLOOKUP($B90,名簿,3,FALSE)="","",VLOOKUP($B90,名簿,3,FALSE)))</f>
        <v/>
      </c>
      <c r="E90" s="320" t="str">
        <f>IF($B90="","",IF(VLOOKUP($B90,名簿,4,FALSE)="","",VLOOKUP($B90,名簿,4,FALSE)))</f>
        <v/>
      </c>
      <c r="F90" s="320" t="str">
        <f>IF($B90="","",IF(VLOOKUP($B90,名簿,5,FALSE)="","",VLOOKUP($B90,名簿,5,FALSE)))</f>
        <v/>
      </c>
      <c r="G90" s="328" t="str">
        <f>IF(VLOOKUP($A90,記②男,5,FALSE)="","",VLOOKUP($A90,記②男,5,FALSE))</f>
        <v/>
      </c>
      <c r="H90" s="327" t="str">
        <f>IF(VLOOKUP($A90,記②男,6,FALSE)="","",VLOOKUP($A90,記②男,6,FALSE))</f>
        <v/>
      </c>
      <c r="I90" s="328" t="str">
        <f>IF(VLOOKUP($A90,記②男,7,FALSE)="","",VLOOKUP($A90,記②男,7,FALSE))</f>
        <v/>
      </c>
      <c r="J90" s="327" t="str">
        <f>IF(VLOOKUP($A90,記②男,8,FALSE)="","",VLOOKUP($A90,記②男,8,FALSE))</f>
        <v/>
      </c>
      <c r="K90" s="328" t="str">
        <f>IF(VLOOKUP($A90,記②男,9,FALSE)="","",VLOOKUP($A90,記②男,9,FALSE))</f>
        <v/>
      </c>
      <c r="L90" s="327" t="str">
        <f>IF(VLOOKUP($A90,記②男,10,FALSE)="","",VLOOKUP($A90,記②男,10,FALSE))</f>
        <v/>
      </c>
      <c r="M90" s="320" t="str">
        <f>IF($B90="","",IF(VLOOKUP($B90,名簿,7,FALSE)="","",VLOOKUP($B90,名簿,7,FALSE)))</f>
        <v/>
      </c>
      <c r="N90" s="307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20"/>
      <c r="D91" s="19" t="str">
        <f>IF($B90="","",VLOOKUP($B90,名簿,2,FALSE))</f>
        <v/>
      </c>
      <c r="E91" s="320"/>
      <c r="F91" s="320"/>
      <c r="G91" s="328"/>
      <c r="H91" s="327"/>
      <c r="I91" s="328"/>
      <c r="J91" s="327"/>
      <c r="K91" s="328"/>
      <c r="L91" s="327"/>
      <c r="M91" s="320"/>
      <c r="N91" s="307"/>
    </row>
    <row r="92" spans="1:14" ht="13.5" customHeight="1" x14ac:dyDescent="0.15">
      <c r="A92" s="329">
        <f t="shared" ref="A92" si="31">A90+1</f>
        <v>36</v>
      </c>
      <c r="B92" s="320" t="str">
        <f>IF(VLOOKUP($A92,記②男,2,FALSE)="","",VLOOKUP($A92,記②男,2,FALSE))</f>
        <v/>
      </c>
      <c r="C92" s="320"/>
      <c r="D92" s="20" t="str">
        <f>IF($B92="","",IF(VLOOKUP($B92,名簿,3,FALSE)="","",VLOOKUP($B92,名簿,3,FALSE)))</f>
        <v/>
      </c>
      <c r="E92" s="320" t="str">
        <f>IF($B92="","",IF(VLOOKUP($B92,名簿,4,FALSE)="","",VLOOKUP($B92,名簿,4,FALSE)))</f>
        <v/>
      </c>
      <c r="F92" s="320" t="str">
        <f>IF($B92="","",IF(VLOOKUP($B92,名簿,5,FALSE)="","",VLOOKUP($B92,名簿,5,FALSE)))</f>
        <v/>
      </c>
      <c r="G92" s="328" t="str">
        <f>IF(VLOOKUP($A92,記②男,5,FALSE)="","",VLOOKUP($A92,記②男,5,FALSE))</f>
        <v/>
      </c>
      <c r="H92" s="327" t="str">
        <f>IF(VLOOKUP($A92,記②男,6,FALSE)="","",VLOOKUP($A92,記②男,6,FALSE))</f>
        <v/>
      </c>
      <c r="I92" s="328" t="str">
        <f>IF(VLOOKUP($A92,記②男,7,FALSE)="","",VLOOKUP($A92,記②男,7,FALSE))</f>
        <v/>
      </c>
      <c r="J92" s="327" t="str">
        <f>IF(VLOOKUP($A92,記②男,8,FALSE)="","",VLOOKUP($A92,記②男,8,FALSE))</f>
        <v/>
      </c>
      <c r="K92" s="328" t="str">
        <f>IF(VLOOKUP($A92,記②男,9,FALSE)="","",VLOOKUP($A92,記②男,9,FALSE))</f>
        <v/>
      </c>
      <c r="L92" s="327" t="str">
        <f>IF(VLOOKUP($A92,記②男,10,FALSE)="","",VLOOKUP($A92,記②男,10,FALSE))</f>
        <v/>
      </c>
      <c r="M92" s="320" t="str">
        <f>IF($B92="","",IF(VLOOKUP($B92,名簿,7,FALSE)="","",VLOOKUP($B92,名簿,7,FALSE)))</f>
        <v/>
      </c>
      <c r="N92" s="307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20"/>
      <c r="D93" s="19" t="str">
        <f>IF($B92="","",VLOOKUP($B92,名簿,2,FALSE))</f>
        <v/>
      </c>
      <c r="E93" s="320"/>
      <c r="F93" s="320"/>
      <c r="G93" s="328"/>
      <c r="H93" s="327"/>
      <c r="I93" s="328"/>
      <c r="J93" s="327"/>
      <c r="K93" s="328"/>
      <c r="L93" s="327"/>
      <c r="M93" s="320"/>
      <c r="N93" s="307"/>
    </row>
    <row r="94" spans="1:14" ht="13.5" customHeight="1" x14ac:dyDescent="0.15">
      <c r="A94" s="329">
        <f t="shared" ref="A94" si="32">A92+1</f>
        <v>37</v>
      </c>
      <c r="B94" s="320" t="str">
        <f>IF(VLOOKUP($A94,記②男,2,FALSE)="","",VLOOKUP($A94,記②男,2,FALSE))</f>
        <v/>
      </c>
      <c r="C94" s="320"/>
      <c r="D94" s="20" t="str">
        <f>IF($B94="","",IF(VLOOKUP($B94,名簿,3,FALSE)="","",VLOOKUP($B94,名簿,3,FALSE)))</f>
        <v/>
      </c>
      <c r="E94" s="320" t="str">
        <f>IF($B94="","",IF(VLOOKUP($B94,名簿,4,FALSE)="","",VLOOKUP($B94,名簿,4,FALSE)))</f>
        <v/>
      </c>
      <c r="F94" s="320" t="str">
        <f>IF($B94="","",IF(VLOOKUP($B94,名簿,5,FALSE)="","",VLOOKUP($B94,名簿,5,FALSE)))</f>
        <v/>
      </c>
      <c r="G94" s="328" t="str">
        <f>IF(VLOOKUP($A94,記②男,5,FALSE)="","",VLOOKUP($A94,記②男,5,FALSE))</f>
        <v/>
      </c>
      <c r="H94" s="327" t="str">
        <f>IF(VLOOKUP($A94,記②男,6,FALSE)="","",VLOOKUP($A94,記②男,6,FALSE))</f>
        <v/>
      </c>
      <c r="I94" s="328" t="str">
        <f>IF(VLOOKUP($A94,記②男,7,FALSE)="","",VLOOKUP($A94,記②男,7,FALSE))</f>
        <v/>
      </c>
      <c r="J94" s="327" t="str">
        <f>IF(VLOOKUP($A94,記②男,8,FALSE)="","",VLOOKUP($A94,記②男,8,FALSE))</f>
        <v/>
      </c>
      <c r="K94" s="328" t="str">
        <f>IF(VLOOKUP($A94,記②男,9,FALSE)="","",VLOOKUP($A94,記②男,9,FALSE))</f>
        <v/>
      </c>
      <c r="L94" s="327" t="str">
        <f>IF(VLOOKUP($A94,記②男,10,FALSE)="","",VLOOKUP($A94,記②男,10,FALSE))</f>
        <v/>
      </c>
      <c r="M94" s="320" t="str">
        <f>IF($B94="","",IF(VLOOKUP($B94,名簿,7,FALSE)="","",VLOOKUP($B94,名簿,7,FALSE)))</f>
        <v/>
      </c>
      <c r="N94" s="307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20"/>
      <c r="D95" s="19" t="str">
        <f>IF($B94="","",VLOOKUP($B94,名簿,2,FALSE))</f>
        <v/>
      </c>
      <c r="E95" s="320"/>
      <c r="F95" s="320"/>
      <c r="G95" s="328"/>
      <c r="H95" s="327"/>
      <c r="I95" s="328"/>
      <c r="J95" s="327"/>
      <c r="K95" s="328"/>
      <c r="L95" s="327"/>
      <c r="M95" s="320"/>
      <c r="N95" s="307"/>
    </row>
    <row r="96" spans="1:14" ht="13.5" customHeight="1" x14ac:dyDescent="0.15">
      <c r="A96" s="329">
        <f t="shared" ref="A96" si="33">A94+1</f>
        <v>38</v>
      </c>
      <c r="B96" s="320" t="str">
        <f>IF(VLOOKUP($A96,記②男,2,FALSE)="","",VLOOKUP($A96,記②男,2,FALSE))</f>
        <v/>
      </c>
      <c r="C96" s="320"/>
      <c r="D96" s="20" t="str">
        <f>IF($B96="","",IF(VLOOKUP($B96,名簿,3,FALSE)="","",VLOOKUP($B96,名簿,3,FALSE)))</f>
        <v/>
      </c>
      <c r="E96" s="320" t="str">
        <f>IF($B96="","",IF(VLOOKUP($B96,名簿,4,FALSE)="","",VLOOKUP($B96,名簿,4,FALSE)))</f>
        <v/>
      </c>
      <c r="F96" s="320" t="str">
        <f>IF($B96="","",IF(VLOOKUP($B96,名簿,5,FALSE)="","",VLOOKUP($B96,名簿,5,FALSE)))</f>
        <v/>
      </c>
      <c r="G96" s="328" t="str">
        <f>IF(VLOOKUP($A96,記②男,5,FALSE)="","",VLOOKUP($A96,記②男,5,FALSE))</f>
        <v/>
      </c>
      <c r="H96" s="327" t="str">
        <f>IF(VLOOKUP($A96,記②男,6,FALSE)="","",VLOOKUP($A96,記②男,6,FALSE))</f>
        <v/>
      </c>
      <c r="I96" s="328" t="str">
        <f>IF(VLOOKUP($A96,記②男,7,FALSE)="","",VLOOKUP($A96,記②男,7,FALSE))</f>
        <v/>
      </c>
      <c r="J96" s="327" t="str">
        <f>IF(VLOOKUP($A96,記②男,8,FALSE)="","",VLOOKUP($A96,記②男,8,FALSE))</f>
        <v/>
      </c>
      <c r="K96" s="328" t="str">
        <f>IF(VLOOKUP($A96,記②男,9,FALSE)="","",VLOOKUP($A96,記②男,9,FALSE))</f>
        <v/>
      </c>
      <c r="L96" s="327" t="str">
        <f>IF(VLOOKUP($A96,記②男,10,FALSE)="","",VLOOKUP($A96,記②男,10,FALSE))</f>
        <v/>
      </c>
      <c r="M96" s="320" t="str">
        <f>IF($B96="","",IF(VLOOKUP($B96,名簿,7,FALSE)="","",VLOOKUP($B96,名簿,7,FALSE)))</f>
        <v/>
      </c>
      <c r="N96" s="307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20"/>
      <c r="D97" s="19" t="str">
        <f>IF($B96="","",VLOOKUP($B96,名簿,2,FALSE))</f>
        <v/>
      </c>
      <c r="E97" s="320"/>
      <c r="F97" s="320"/>
      <c r="G97" s="328"/>
      <c r="H97" s="327"/>
      <c r="I97" s="328"/>
      <c r="J97" s="327"/>
      <c r="K97" s="328"/>
      <c r="L97" s="327"/>
      <c r="M97" s="320"/>
      <c r="N97" s="307"/>
    </row>
    <row r="98" spans="1:14" ht="13.5" customHeight="1" x14ac:dyDescent="0.15">
      <c r="A98" s="329">
        <f t="shared" ref="A98" si="34">A96+1</f>
        <v>39</v>
      </c>
      <c r="B98" s="320" t="str">
        <f>IF(VLOOKUP($A98,記②男,2,FALSE)="","",VLOOKUP($A98,記②男,2,FALSE))</f>
        <v/>
      </c>
      <c r="C98" s="320"/>
      <c r="D98" s="20" t="str">
        <f>IF($B98="","",IF(VLOOKUP($B98,名簿,3,FALSE)="","",VLOOKUP($B98,名簿,3,FALSE)))</f>
        <v/>
      </c>
      <c r="E98" s="320" t="str">
        <f>IF($B98="","",IF(VLOOKUP($B98,名簿,4,FALSE)="","",VLOOKUP($B98,名簿,4,FALSE)))</f>
        <v/>
      </c>
      <c r="F98" s="320" t="str">
        <f>IF($B98="","",IF(VLOOKUP($B98,名簿,5,FALSE)="","",VLOOKUP($B98,名簿,5,FALSE)))</f>
        <v/>
      </c>
      <c r="G98" s="328" t="str">
        <f>IF(VLOOKUP($A98,記②男,5,FALSE)="","",VLOOKUP($A98,記②男,5,FALSE))</f>
        <v/>
      </c>
      <c r="H98" s="327" t="str">
        <f>IF(VLOOKUP($A98,記②男,6,FALSE)="","",VLOOKUP($A98,記②男,6,FALSE))</f>
        <v/>
      </c>
      <c r="I98" s="328" t="str">
        <f>IF(VLOOKUP($A98,記②男,7,FALSE)="","",VLOOKUP($A98,記②男,7,FALSE))</f>
        <v/>
      </c>
      <c r="J98" s="327" t="str">
        <f>IF(VLOOKUP($A98,記②男,8,FALSE)="","",VLOOKUP($A98,記②男,8,FALSE))</f>
        <v/>
      </c>
      <c r="K98" s="328" t="str">
        <f>IF(VLOOKUP($A98,記②男,9,FALSE)="","",VLOOKUP($A98,記②男,9,FALSE))</f>
        <v/>
      </c>
      <c r="L98" s="327" t="str">
        <f>IF(VLOOKUP($A98,記②男,10,FALSE)="","",VLOOKUP($A98,記②男,10,FALSE))</f>
        <v/>
      </c>
      <c r="M98" s="320" t="str">
        <f>IF($B98="","",IF(VLOOKUP($B98,名簿,7,FALSE)="","",VLOOKUP($B98,名簿,7,FALSE)))</f>
        <v/>
      </c>
      <c r="N98" s="307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20"/>
      <c r="D99" s="19" t="str">
        <f>IF($B98="","",VLOOKUP($B98,名簿,2,FALSE))</f>
        <v/>
      </c>
      <c r="E99" s="320"/>
      <c r="F99" s="320"/>
      <c r="G99" s="328"/>
      <c r="H99" s="327"/>
      <c r="I99" s="328"/>
      <c r="J99" s="327"/>
      <c r="K99" s="328"/>
      <c r="L99" s="327"/>
      <c r="M99" s="320"/>
      <c r="N99" s="307"/>
    </row>
    <row r="100" spans="1:14" ht="13.5" customHeight="1" thickBot="1" x14ac:dyDescent="0.2">
      <c r="A100" s="329">
        <f t="shared" ref="A100" si="35">A98+1</f>
        <v>40</v>
      </c>
      <c r="B100" s="308" t="str">
        <f>IF(VLOOKUP($A100,記②男,2,FALSE)="","",VLOOKUP($A100,記②男,2,FALSE))</f>
        <v/>
      </c>
      <c r="C100" s="308"/>
      <c r="D100" s="20" t="str">
        <f>IF($B100="","",IF(VLOOKUP($B100,名簿,3,FALSE)="","",VLOOKUP($B100,名簿,3,FALSE)))</f>
        <v/>
      </c>
      <c r="E100" s="308" t="str">
        <f>IF($B100="","",IF(VLOOKUP($B100,名簿,4,FALSE)="","",VLOOKUP($B100,名簿,4,FALSE)))</f>
        <v/>
      </c>
      <c r="F100" s="308" t="str">
        <f>IF($B100="","",IF(VLOOKUP($B100,名簿,5,FALSE)="","",VLOOKUP($B100,名簿,5,FALSE)))</f>
        <v/>
      </c>
      <c r="G100" s="343" t="str">
        <f>IF(VLOOKUP($A100,記②男,5,FALSE)="","",VLOOKUP($A100,記②男,5,FALSE))</f>
        <v/>
      </c>
      <c r="H100" s="327" t="str">
        <f>IF(VLOOKUP($A100,記②男,6,FALSE)="","",VLOOKUP($A100,記②男,6,FALSE))</f>
        <v/>
      </c>
      <c r="I100" s="343" t="str">
        <f>IF(VLOOKUP($A100,記②男,7,FALSE)="","",VLOOKUP($A100,記②男,7,FALSE))</f>
        <v/>
      </c>
      <c r="J100" s="327" t="str">
        <f>IF(VLOOKUP($A100,記②男,8,FALSE)="","",VLOOKUP($A100,記②男,8,FALSE))</f>
        <v/>
      </c>
      <c r="K100" s="343" t="str">
        <f>IF(VLOOKUP($A100,記②男,9,FALSE)="","",VLOOKUP($A100,記②男,9,FALSE))</f>
        <v/>
      </c>
      <c r="L100" s="327" t="str">
        <f>IF(VLOOKUP($A100,記②男,10,FALSE)="","",VLOOKUP($A100,記②男,10,FALSE))</f>
        <v/>
      </c>
      <c r="M100" s="308" t="str">
        <f>IF($B100="","",IF(VLOOKUP($B100,名簿,7,FALSE)="","",VLOOKUP($B100,名簿,7,FALSE)))</f>
        <v/>
      </c>
      <c r="N100" s="310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09"/>
      <c r="D101" s="21" t="str">
        <f>IF($B100="","",VLOOKUP($B100,名簿,2,FALSE))</f>
        <v/>
      </c>
      <c r="E101" s="309"/>
      <c r="F101" s="309"/>
      <c r="G101" s="344"/>
      <c r="H101" s="342"/>
      <c r="I101" s="344"/>
      <c r="J101" s="342"/>
      <c r="K101" s="344"/>
      <c r="L101" s="342"/>
      <c r="M101" s="309"/>
      <c r="N101" s="311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IF(SUM(記②入力!$F$4,記②入力!$Q$4)=0,"",SUM(記②入力!$F$4,記②入力!$Q$4))</f>
        <v/>
      </c>
      <c r="I103" s="323" t="str">
        <f>IF(H103="","",H103*名簿!$L$7)</f>
        <v/>
      </c>
      <c r="J103" s="325" t="s">
        <v>14</v>
      </c>
      <c r="K103" s="321" t="str">
        <f>IF(SUM(記②入力!$G$4,記②入力!$R$4)=0,"",SUM(記②入力!$G$4,記②入力!$R$4))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記②入力!$A$1</f>
        <v>第２回　厚木市陸上競技記録会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22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IF(VLOOKUP($A115,記②男,2,FALSE)="","",VLOOKUP($A115,記②男,2,FALSE))</f>
        <v/>
      </c>
      <c r="C115" s="330"/>
      <c r="D115" s="18" t="str">
        <f>IF($B115="","",IF(VLOOKUP($B115,名簿,3,FALSE)="","",VLOOKUP($B115,名簿,3,FALSE)))</f>
        <v/>
      </c>
      <c r="E115" s="330" t="str">
        <f>IF($B115="","",IF(VLOOKUP($B115,名簿,4,FALSE)="","",VLOOKUP($B115,名簿,4,FALSE)))</f>
        <v/>
      </c>
      <c r="F115" s="330" t="str">
        <f>IF($B115="","",IF(VLOOKUP($B115,名簿,5,FALSE)="","",VLOOKUP($B115,名簿,5,FALSE)))</f>
        <v/>
      </c>
      <c r="G115" s="346" t="str">
        <f>IF(VLOOKUP($A115,記②男,5,FALSE)="","",VLOOKUP($A115,記②男,5,FALSE))</f>
        <v/>
      </c>
      <c r="H115" s="345" t="str">
        <f>IF(VLOOKUP($A115,記②男,6,FALSE)="","",VLOOKUP($A115,記②男,6,FALSE))</f>
        <v/>
      </c>
      <c r="I115" s="346" t="str">
        <f>IF(VLOOKUP($A115,記②男,7,FALSE)="","",VLOOKUP($A115,記②男,7,FALSE))</f>
        <v/>
      </c>
      <c r="J115" s="345" t="str">
        <f>IF(VLOOKUP($A115,記②男,8,FALSE)="","",VLOOKUP($A115,記②男,8,FALSE))</f>
        <v/>
      </c>
      <c r="K115" s="346" t="str">
        <f>IF(VLOOKUP($A115,記②男,9,FALSE)="","",VLOOKUP($A115,記②男,9,FALSE))</f>
        <v/>
      </c>
      <c r="L115" s="345" t="str">
        <f>IF(VLOOKUP($A115,記②男,10,FALSE)="","",VLOOKUP($A115,記②男,10,FALSE))</f>
        <v/>
      </c>
      <c r="M115" s="330" t="str">
        <f>IF($B115="","",IF(VLOOKUP($B115,名簿,7,FALSE)="","",VLOOKUP($B115,名簿,7,FALSE)))</f>
        <v/>
      </c>
      <c r="N115" s="331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20"/>
      <c r="D116" s="19" t="str">
        <f>IF($B115="","",VLOOKUP($B115,名簿,2,FALSE))</f>
        <v/>
      </c>
      <c r="E116" s="320"/>
      <c r="F116" s="320"/>
      <c r="G116" s="328"/>
      <c r="H116" s="327"/>
      <c r="I116" s="328"/>
      <c r="J116" s="327"/>
      <c r="K116" s="328"/>
      <c r="L116" s="327"/>
      <c r="M116" s="320"/>
      <c r="N116" s="307"/>
    </row>
    <row r="117" spans="1:14" ht="13.5" customHeight="1" x14ac:dyDescent="0.15">
      <c r="A117" s="329">
        <f>A115+1</f>
        <v>42</v>
      </c>
      <c r="B117" s="320" t="str">
        <f>IF(VLOOKUP($A117,記②男,2,FALSE)="","",VLOOKUP($A117,記②男,2,FALSE))</f>
        <v/>
      </c>
      <c r="C117" s="320"/>
      <c r="D117" s="20" t="str">
        <f>IF($B117="","",IF(VLOOKUP($B117,名簿,3,FALSE)="","",VLOOKUP($B117,名簿,3,FALSE)))</f>
        <v/>
      </c>
      <c r="E117" s="320" t="str">
        <f>IF($B117="","",IF(VLOOKUP($B117,名簿,4,FALSE)="","",VLOOKUP($B117,名簿,4,FALSE)))</f>
        <v/>
      </c>
      <c r="F117" s="320" t="str">
        <f>IF($B117="","",IF(VLOOKUP($B117,名簿,5,FALSE)="","",VLOOKUP($B117,名簿,5,FALSE)))</f>
        <v/>
      </c>
      <c r="G117" s="328" t="str">
        <f>IF(VLOOKUP($A117,記②男,5,FALSE)="","",VLOOKUP($A117,記②男,5,FALSE))</f>
        <v/>
      </c>
      <c r="H117" s="327" t="str">
        <f>IF(VLOOKUP($A117,記②男,6,FALSE)="","",VLOOKUP($A117,記②男,6,FALSE))</f>
        <v/>
      </c>
      <c r="I117" s="328" t="str">
        <f>IF(VLOOKUP($A117,記②男,7,FALSE)="","",VLOOKUP($A117,記②男,7,FALSE))</f>
        <v/>
      </c>
      <c r="J117" s="327" t="str">
        <f>IF(VLOOKUP($A117,記②男,8,FALSE)="","",VLOOKUP($A117,記②男,8,FALSE))</f>
        <v/>
      </c>
      <c r="K117" s="328" t="str">
        <f>IF(VLOOKUP($A117,記②男,9,FALSE)="","",VLOOKUP($A117,記②男,9,FALSE))</f>
        <v/>
      </c>
      <c r="L117" s="327" t="str">
        <f>IF(VLOOKUP($A117,記②男,10,FALSE)="","",VLOOKUP($A117,記②男,10,FALSE))</f>
        <v/>
      </c>
      <c r="M117" s="320" t="str">
        <f>IF($B117="","",IF(VLOOKUP($B117,名簿,7,FALSE)="","",VLOOKUP($B117,名簿,7,FALSE)))</f>
        <v/>
      </c>
      <c r="N117" s="307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20"/>
      <c r="D118" s="19" t="str">
        <f>IF($B117="","",VLOOKUP($B117,名簿,2,FALSE))</f>
        <v/>
      </c>
      <c r="E118" s="320"/>
      <c r="F118" s="320"/>
      <c r="G118" s="328"/>
      <c r="H118" s="327"/>
      <c r="I118" s="328"/>
      <c r="J118" s="327"/>
      <c r="K118" s="328"/>
      <c r="L118" s="327"/>
      <c r="M118" s="320"/>
      <c r="N118" s="307"/>
    </row>
    <row r="119" spans="1:14" ht="13.5" customHeight="1" x14ac:dyDescent="0.15">
      <c r="A119" s="329">
        <f t="shared" ref="A119" si="36">A117+1</f>
        <v>43</v>
      </c>
      <c r="B119" s="320" t="str">
        <f>IF(VLOOKUP($A119,記②男,2,FALSE)="","",VLOOKUP($A119,記②男,2,FALSE))</f>
        <v/>
      </c>
      <c r="C119" s="320"/>
      <c r="D119" s="20" t="str">
        <f>IF($B119="","",IF(VLOOKUP($B119,名簿,3,FALSE)="","",VLOOKUP($B119,名簿,3,FALSE)))</f>
        <v/>
      </c>
      <c r="E119" s="320" t="str">
        <f>IF($B119="","",IF(VLOOKUP($B119,名簿,4,FALSE)="","",VLOOKUP($B119,名簿,4,FALSE)))</f>
        <v/>
      </c>
      <c r="F119" s="320" t="str">
        <f>IF($B119="","",IF(VLOOKUP($B119,名簿,5,FALSE)="","",VLOOKUP($B119,名簿,5,FALSE)))</f>
        <v/>
      </c>
      <c r="G119" s="328" t="str">
        <f>IF(VLOOKUP($A119,記②男,5,FALSE)="","",VLOOKUP($A119,記②男,5,FALSE))</f>
        <v/>
      </c>
      <c r="H119" s="327" t="str">
        <f>IF(VLOOKUP($A119,記②男,6,FALSE)="","",VLOOKUP($A119,記②男,6,FALSE))</f>
        <v/>
      </c>
      <c r="I119" s="328" t="str">
        <f>IF(VLOOKUP($A119,記②男,7,FALSE)="","",VLOOKUP($A119,記②男,7,FALSE))</f>
        <v/>
      </c>
      <c r="J119" s="327" t="str">
        <f>IF(VLOOKUP($A119,記②男,8,FALSE)="","",VLOOKUP($A119,記②男,8,FALSE))</f>
        <v/>
      </c>
      <c r="K119" s="328" t="str">
        <f>IF(VLOOKUP($A119,記②男,9,FALSE)="","",VLOOKUP($A119,記②男,9,FALSE))</f>
        <v/>
      </c>
      <c r="L119" s="327" t="str">
        <f>IF(VLOOKUP($A119,記②男,10,FALSE)="","",VLOOKUP($A119,記②男,10,FALSE))</f>
        <v/>
      </c>
      <c r="M119" s="320" t="str">
        <f>IF($B119="","",IF(VLOOKUP($B119,名簿,7,FALSE)="","",VLOOKUP($B119,名簿,7,FALSE)))</f>
        <v/>
      </c>
      <c r="N119" s="307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20"/>
      <c r="D120" s="19" t="str">
        <f>IF($B119="","",VLOOKUP($B119,名簿,2,FALSE))</f>
        <v/>
      </c>
      <c r="E120" s="320"/>
      <c r="F120" s="320"/>
      <c r="G120" s="328"/>
      <c r="H120" s="327"/>
      <c r="I120" s="328"/>
      <c r="J120" s="327"/>
      <c r="K120" s="328"/>
      <c r="L120" s="327"/>
      <c r="M120" s="320"/>
      <c r="N120" s="307"/>
    </row>
    <row r="121" spans="1:14" ht="13.5" customHeight="1" x14ac:dyDescent="0.15">
      <c r="A121" s="329">
        <f t="shared" ref="A121" si="37">A119+1</f>
        <v>44</v>
      </c>
      <c r="B121" s="320" t="str">
        <f>IF(VLOOKUP($A121,記②男,2,FALSE)="","",VLOOKUP($A121,記②男,2,FALSE))</f>
        <v/>
      </c>
      <c r="C121" s="320"/>
      <c r="D121" s="20" t="str">
        <f>IF($B121="","",IF(VLOOKUP($B121,名簿,3,FALSE)="","",VLOOKUP($B121,名簿,3,FALSE)))</f>
        <v/>
      </c>
      <c r="E121" s="320" t="str">
        <f>IF($B121="","",IF(VLOOKUP($B121,名簿,4,FALSE)="","",VLOOKUP($B121,名簿,4,FALSE)))</f>
        <v/>
      </c>
      <c r="F121" s="320" t="str">
        <f>IF($B121="","",IF(VLOOKUP($B121,名簿,5,FALSE)="","",VLOOKUP($B121,名簿,5,FALSE)))</f>
        <v/>
      </c>
      <c r="G121" s="328" t="str">
        <f>IF(VLOOKUP($A121,記②男,5,FALSE)="","",VLOOKUP($A121,記②男,5,FALSE))</f>
        <v/>
      </c>
      <c r="H121" s="327" t="str">
        <f>IF(VLOOKUP($A121,記②男,6,FALSE)="","",VLOOKUP($A121,記②男,6,FALSE))</f>
        <v/>
      </c>
      <c r="I121" s="328" t="str">
        <f>IF(VLOOKUP($A121,記②男,7,FALSE)="","",VLOOKUP($A121,記②男,7,FALSE))</f>
        <v/>
      </c>
      <c r="J121" s="327" t="str">
        <f>IF(VLOOKUP($A121,記②男,8,FALSE)="","",VLOOKUP($A121,記②男,8,FALSE))</f>
        <v/>
      </c>
      <c r="K121" s="328" t="str">
        <f>IF(VLOOKUP($A121,記②男,9,FALSE)="","",VLOOKUP($A121,記②男,9,FALSE))</f>
        <v/>
      </c>
      <c r="L121" s="327" t="str">
        <f>IF(VLOOKUP($A121,記②男,10,FALSE)="","",VLOOKUP($A121,記②男,10,FALSE))</f>
        <v/>
      </c>
      <c r="M121" s="320" t="str">
        <f>IF($B121="","",IF(VLOOKUP($B121,名簿,7,FALSE)="","",VLOOKUP($B121,名簿,7,FALSE)))</f>
        <v/>
      </c>
      <c r="N121" s="307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20"/>
      <c r="D122" s="19" t="str">
        <f>IF($B121="","",VLOOKUP($B121,名簿,2,FALSE))</f>
        <v/>
      </c>
      <c r="E122" s="320"/>
      <c r="F122" s="320"/>
      <c r="G122" s="328"/>
      <c r="H122" s="327"/>
      <c r="I122" s="328"/>
      <c r="J122" s="327"/>
      <c r="K122" s="328"/>
      <c r="L122" s="327"/>
      <c r="M122" s="320"/>
      <c r="N122" s="307"/>
    </row>
    <row r="123" spans="1:14" ht="13.5" customHeight="1" x14ac:dyDescent="0.15">
      <c r="A123" s="329">
        <f t="shared" ref="A123" si="38">A121+1</f>
        <v>45</v>
      </c>
      <c r="B123" s="320" t="str">
        <f>IF(VLOOKUP($A123,記②男,2,FALSE)="","",VLOOKUP($A123,記②男,2,FALSE))</f>
        <v/>
      </c>
      <c r="C123" s="320"/>
      <c r="D123" s="20" t="str">
        <f>IF($B123="","",IF(VLOOKUP($B123,名簿,3,FALSE)="","",VLOOKUP($B123,名簿,3,FALSE)))</f>
        <v/>
      </c>
      <c r="E123" s="320" t="str">
        <f>IF($B123="","",IF(VLOOKUP($B123,名簿,4,FALSE)="","",VLOOKUP($B123,名簿,4,FALSE)))</f>
        <v/>
      </c>
      <c r="F123" s="320" t="str">
        <f>IF($B123="","",IF(VLOOKUP($B123,名簿,5,FALSE)="","",VLOOKUP($B123,名簿,5,FALSE)))</f>
        <v/>
      </c>
      <c r="G123" s="328" t="str">
        <f>IF(VLOOKUP($A123,記②男,5,FALSE)="","",VLOOKUP($A123,記②男,5,FALSE))</f>
        <v/>
      </c>
      <c r="H123" s="327" t="str">
        <f>IF(VLOOKUP($A123,記②男,6,FALSE)="","",VLOOKUP($A123,記②男,6,FALSE))</f>
        <v/>
      </c>
      <c r="I123" s="328" t="str">
        <f>IF(VLOOKUP($A123,記②男,7,FALSE)="","",VLOOKUP($A123,記②男,7,FALSE))</f>
        <v/>
      </c>
      <c r="J123" s="327" t="str">
        <f>IF(VLOOKUP($A123,記②男,8,FALSE)="","",VLOOKUP($A123,記②男,8,FALSE))</f>
        <v/>
      </c>
      <c r="K123" s="328" t="str">
        <f>IF(VLOOKUP($A123,記②男,9,FALSE)="","",VLOOKUP($A123,記②男,9,FALSE))</f>
        <v/>
      </c>
      <c r="L123" s="327" t="str">
        <f>IF(VLOOKUP($A123,記②男,10,FALSE)="","",VLOOKUP($A123,記②男,10,FALSE))</f>
        <v/>
      </c>
      <c r="M123" s="320" t="str">
        <f>IF($B123="","",IF(VLOOKUP($B123,名簿,7,FALSE)="","",VLOOKUP($B123,名簿,7,FALSE)))</f>
        <v/>
      </c>
      <c r="N123" s="307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20"/>
      <c r="D124" s="19" t="str">
        <f>IF($B123="","",VLOOKUP($B123,名簿,2,FALSE))</f>
        <v/>
      </c>
      <c r="E124" s="320"/>
      <c r="F124" s="320"/>
      <c r="G124" s="328"/>
      <c r="H124" s="327"/>
      <c r="I124" s="328"/>
      <c r="J124" s="327"/>
      <c r="K124" s="328"/>
      <c r="L124" s="327"/>
      <c r="M124" s="320"/>
      <c r="N124" s="307"/>
    </row>
    <row r="125" spans="1:14" ht="13.5" customHeight="1" x14ac:dyDescent="0.15">
      <c r="A125" s="329">
        <f t="shared" ref="A125" si="39">A123+1</f>
        <v>46</v>
      </c>
      <c r="B125" s="320" t="str">
        <f>IF(VLOOKUP($A125,記②男,2,FALSE)="","",VLOOKUP($A125,記②男,2,FALSE))</f>
        <v/>
      </c>
      <c r="C125" s="320"/>
      <c r="D125" s="20" t="str">
        <f>IF($B125="","",IF(VLOOKUP($B125,名簿,3,FALSE)="","",VLOOKUP($B125,名簿,3,FALSE)))</f>
        <v/>
      </c>
      <c r="E125" s="320" t="str">
        <f>IF($B125="","",IF(VLOOKUP($B125,名簿,4,FALSE)="","",VLOOKUP($B125,名簿,4,FALSE)))</f>
        <v/>
      </c>
      <c r="F125" s="320" t="str">
        <f>IF($B125="","",IF(VLOOKUP($B125,名簿,5,FALSE)="","",VLOOKUP($B125,名簿,5,FALSE)))</f>
        <v/>
      </c>
      <c r="G125" s="328" t="str">
        <f>IF(VLOOKUP($A125,記②男,5,FALSE)="","",VLOOKUP($A125,記②男,5,FALSE))</f>
        <v/>
      </c>
      <c r="H125" s="327" t="str">
        <f>IF(VLOOKUP($A125,記②男,6,FALSE)="","",VLOOKUP($A125,記②男,6,FALSE))</f>
        <v/>
      </c>
      <c r="I125" s="328" t="str">
        <f>IF(VLOOKUP($A125,記②男,7,FALSE)="","",VLOOKUP($A125,記②男,7,FALSE))</f>
        <v/>
      </c>
      <c r="J125" s="327" t="str">
        <f>IF(VLOOKUP($A125,記②男,8,FALSE)="","",VLOOKUP($A125,記②男,8,FALSE))</f>
        <v/>
      </c>
      <c r="K125" s="328" t="str">
        <f>IF(VLOOKUP($A125,記②男,9,FALSE)="","",VLOOKUP($A125,記②男,9,FALSE))</f>
        <v/>
      </c>
      <c r="L125" s="327" t="str">
        <f>IF(VLOOKUP($A125,記②男,10,FALSE)="","",VLOOKUP($A125,記②男,10,FALSE))</f>
        <v/>
      </c>
      <c r="M125" s="320" t="str">
        <f>IF($B125="","",IF(VLOOKUP($B125,名簿,7,FALSE)="","",VLOOKUP($B125,名簿,7,FALSE)))</f>
        <v/>
      </c>
      <c r="N125" s="307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20"/>
      <c r="D126" s="19" t="str">
        <f>IF($B125="","",VLOOKUP($B125,名簿,2,FALSE))</f>
        <v/>
      </c>
      <c r="E126" s="320"/>
      <c r="F126" s="320"/>
      <c r="G126" s="328"/>
      <c r="H126" s="327"/>
      <c r="I126" s="328"/>
      <c r="J126" s="327"/>
      <c r="K126" s="328"/>
      <c r="L126" s="327"/>
      <c r="M126" s="320"/>
      <c r="N126" s="307"/>
    </row>
    <row r="127" spans="1:14" ht="13.5" customHeight="1" x14ac:dyDescent="0.15">
      <c r="A127" s="329">
        <f t="shared" ref="A127" si="40">A125+1</f>
        <v>47</v>
      </c>
      <c r="B127" s="320" t="str">
        <f>IF(VLOOKUP($A127,記②男,2,FALSE)="","",VLOOKUP($A127,記②男,2,FALSE))</f>
        <v/>
      </c>
      <c r="C127" s="320"/>
      <c r="D127" s="20" t="str">
        <f>IF($B127="","",IF(VLOOKUP($B127,名簿,3,FALSE)="","",VLOOKUP($B127,名簿,3,FALSE)))</f>
        <v/>
      </c>
      <c r="E127" s="320" t="str">
        <f>IF($B127="","",IF(VLOOKUP($B127,名簿,4,FALSE)="","",VLOOKUP($B127,名簿,4,FALSE)))</f>
        <v/>
      </c>
      <c r="F127" s="320" t="str">
        <f>IF($B127="","",IF(VLOOKUP($B127,名簿,5,FALSE)="","",VLOOKUP($B127,名簿,5,FALSE)))</f>
        <v/>
      </c>
      <c r="G127" s="328" t="str">
        <f>IF(VLOOKUP($A127,記②男,5,FALSE)="","",VLOOKUP($A127,記②男,5,FALSE))</f>
        <v/>
      </c>
      <c r="H127" s="327" t="str">
        <f>IF(VLOOKUP($A127,記②男,6,FALSE)="","",VLOOKUP($A127,記②男,6,FALSE))</f>
        <v/>
      </c>
      <c r="I127" s="328" t="str">
        <f>IF(VLOOKUP($A127,記②男,7,FALSE)="","",VLOOKUP($A127,記②男,7,FALSE))</f>
        <v/>
      </c>
      <c r="J127" s="327" t="str">
        <f>IF(VLOOKUP($A127,記②男,8,FALSE)="","",VLOOKUP($A127,記②男,8,FALSE))</f>
        <v/>
      </c>
      <c r="K127" s="328" t="str">
        <f>IF(VLOOKUP($A127,記②男,9,FALSE)="","",VLOOKUP($A127,記②男,9,FALSE))</f>
        <v/>
      </c>
      <c r="L127" s="327" t="str">
        <f>IF(VLOOKUP($A127,記②男,10,FALSE)="","",VLOOKUP($A127,記②男,10,FALSE))</f>
        <v/>
      </c>
      <c r="M127" s="320" t="str">
        <f>IF($B127="","",IF(VLOOKUP($B127,名簿,7,FALSE)="","",VLOOKUP($B127,名簿,7,FALSE)))</f>
        <v/>
      </c>
      <c r="N127" s="307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20"/>
      <c r="D128" s="19" t="str">
        <f>IF($B127="","",VLOOKUP($B127,名簿,2,FALSE))</f>
        <v/>
      </c>
      <c r="E128" s="320"/>
      <c r="F128" s="320"/>
      <c r="G128" s="328"/>
      <c r="H128" s="327"/>
      <c r="I128" s="328"/>
      <c r="J128" s="327"/>
      <c r="K128" s="328"/>
      <c r="L128" s="327"/>
      <c r="M128" s="320"/>
      <c r="N128" s="307"/>
    </row>
    <row r="129" spans="1:14" ht="13.5" customHeight="1" x14ac:dyDescent="0.15">
      <c r="A129" s="329">
        <f t="shared" ref="A129" si="41">A127+1</f>
        <v>48</v>
      </c>
      <c r="B129" s="320" t="str">
        <f>IF(VLOOKUP($A129,記②男,2,FALSE)="","",VLOOKUP($A129,記②男,2,FALSE))</f>
        <v/>
      </c>
      <c r="C129" s="320"/>
      <c r="D129" s="20" t="str">
        <f>IF($B129="","",IF(VLOOKUP($B129,名簿,3,FALSE)="","",VLOOKUP($B129,名簿,3,FALSE)))</f>
        <v/>
      </c>
      <c r="E129" s="320" t="str">
        <f>IF($B129="","",IF(VLOOKUP($B129,名簿,4,FALSE)="","",VLOOKUP($B129,名簿,4,FALSE)))</f>
        <v/>
      </c>
      <c r="F129" s="320" t="str">
        <f>IF($B129="","",IF(VLOOKUP($B129,名簿,5,FALSE)="","",VLOOKUP($B129,名簿,5,FALSE)))</f>
        <v/>
      </c>
      <c r="G129" s="328" t="str">
        <f>IF(VLOOKUP($A129,記②男,5,FALSE)="","",VLOOKUP($A129,記②男,5,FALSE))</f>
        <v/>
      </c>
      <c r="H129" s="327" t="str">
        <f>IF(VLOOKUP($A129,記②男,6,FALSE)="","",VLOOKUP($A129,記②男,6,FALSE))</f>
        <v/>
      </c>
      <c r="I129" s="328" t="str">
        <f>IF(VLOOKUP($A129,記②男,7,FALSE)="","",VLOOKUP($A129,記②男,7,FALSE))</f>
        <v/>
      </c>
      <c r="J129" s="327" t="str">
        <f>IF(VLOOKUP($A129,記②男,8,FALSE)="","",VLOOKUP($A129,記②男,8,FALSE))</f>
        <v/>
      </c>
      <c r="K129" s="328" t="str">
        <f>IF(VLOOKUP($A129,記②男,9,FALSE)="","",VLOOKUP($A129,記②男,9,FALSE))</f>
        <v/>
      </c>
      <c r="L129" s="327" t="str">
        <f>IF(VLOOKUP($A129,記②男,10,FALSE)="","",VLOOKUP($A129,記②男,10,FALSE))</f>
        <v/>
      </c>
      <c r="M129" s="320" t="str">
        <f>IF($B129="","",IF(VLOOKUP($B129,名簿,7,FALSE)="","",VLOOKUP($B129,名簿,7,FALSE)))</f>
        <v/>
      </c>
      <c r="N129" s="307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20"/>
      <c r="D130" s="19" t="str">
        <f>IF($B129="","",VLOOKUP($B129,名簿,2,FALSE))</f>
        <v/>
      </c>
      <c r="E130" s="320"/>
      <c r="F130" s="320"/>
      <c r="G130" s="328"/>
      <c r="H130" s="327"/>
      <c r="I130" s="328"/>
      <c r="J130" s="327"/>
      <c r="K130" s="328"/>
      <c r="L130" s="327"/>
      <c r="M130" s="320"/>
      <c r="N130" s="307"/>
    </row>
    <row r="131" spans="1:14" ht="13.5" customHeight="1" x14ac:dyDescent="0.15">
      <c r="A131" s="329">
        <f t="shared" ref="A131" si="42">A129+1</f>
        <v>49</v>
      </c>
      <c r="B131" s="320" t="str">
        <f>IF(VLOOKUP($A131,記②男,2,FALSE)="","",VLOOKUP($A131,記②男,2,FALSE))</f>
        <v/>
      </c>
      <c r="C131" s="320"/>
      <c r="D131" s="20" t="str">
        <f>IF($B131="","",IF(VLOOKUP($B131,名簿,3,FALSE)="","",VLOOKUP($B131,名簿,3,FALSE)))</f>
        <v/>
      </c>
      <c r="E131" s="320" t="str">
        <f>IF($B131="","",IF(VLOOKUP($B131,名簿,4,FALSE)="","",VLOOKUP($B131,名簿,4,FALSE)))</f>
        <v/>
      </c>
      <c r="F131" s="320" t="str">
        <f>IF($B131="","",IF(VLOOKUP($B131,名簿,5,FALSE)="","",VLOOKUP($B131,名簿,5,FALSE)))</f>
        <v/>
      </c>
      <c r="G131" s="328" t="str">
        <f>IF(VLOOKUP($A131,記②男,5,FALSE)="","",VLOOKUP($A131,記②男,5,FALSE))</f>
        <v/>
      </c>
      <c r="H131" s="327" t="str">
        <f>IF(VLOOKUP($A131,記②男,6,FALSE)="","",VLOOKUP($A131,記②男,6,FALSE))</f>
        <v/>
      </c>
      <c r="I131" s="328" t="str">
        <f>IF(VLOOKUP($A131,記②男,7,FALSE)="","",VLOOKUP($A131,記②男,7,FALSE))</f>
        <v/>
      </c>
      <c r="J131" s="327" t="str">
        <f>IF(VLOOKUP($A131,記②男,8,FALSE)="","",VLOOKUP($A131,記②男,8,FALSE))</f>
        <v/>
      </c>
      <c r="K131" s="328" t="str">
        <f>IF(VLOOKUP($A131,記②男,9,FALSE)="","",VLOOKUP($A131,記②男,9,FALSE))</f>
        <v/>
      </c>
      <c r="L131" s="327" t="str">
        <f>IF(VLOOKUP($A131,記②男,10,FALSE)="","",VLOOKUP($A131,記②男,10,FALSE))</f>
        <v/>
      </c>
      <c r="M131" s="320" t="str">
        <f>IF($B131="","",IF(VLOOKUP($B131,名簿,7,FALSE)="","",VLOOKUP($B131,名簿,7,FALSE)))</f>
        <v/>
      </c>
      <c r="N131" s="307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20"/>
      <c r="D132" s="19" t="str">
        <f>IF($B131="","",VLOOKUP($B131,名簿,2,FALSE))</f>
        <v/>
      </c>
      <c r="E132" s="320"/>
      <c r="F132" s="320"/>
      <c r="G132" s="328"/>
      <c r="H132" s="327"/>
      <c r="I132" s="328"/>
      <c r="J132" s="327"/>
      <c r="K132" s="328"/>
      <c r="L132" s="327"/>
      <c r="M132" s="320"/>
      <c r="N132" s="307"/>
    </row>
    <row r="133" spans="1:14" ht="13.5" customHeight="1" x14ac:dyDescent="0.15">
      <c r="A133" s="329">
        <f t="shared" ref="A133" si="43">A131+1</f>
        <v>50</v>
      </c>
      <c r="B133" s="320" t="str">
        <f>IF(VLOOKUP($A133,記②男,2,FALSE)="","",VLOOKUP($A133,記②男,2,FALSE))</f>
        <v/>
      </c>
      <c r="C133" s="320"/>
      <c r="D133" s="20" t="str">
        <f>IF($B133="","",IF(VLOOKUP($B133,名簿,3,FALSE)="","",VLOOKUP($B133,名簿,3,FALSE)))</f>
        <v/>
      </c>
      <c r="E133" s="320" t="str">
        <f>IF($B133="","",IF(VLOOKUP($B133,名簿,4,FALSE)="","",VLOOKUP($B133,名簿,4,FALSE)))</f>
        <v/>
      </c>
      <c r="F133" s="320" t="str">
        <f>IF($B133="","",IF(VLOOKUP($B133,名簿,5,FALSE)="","",VLOOKUP($B133,名簿,5,FALSE)))</f>
        <v/>
      </c>
      <c r="G133" s="328" t="str">
        <f>IF(VLOOKUP($A133,記②男,5,FALSE)="","",VLOOKUP($A133,記②男,5,FALSE))</f>
        <v/>
      </c>
      <c r="H133" s="327" t="str">
        <f>IF(VLOOKUP($A133,記②男,6,FALSE)="","",VLOOKUP($A133,記②男,6,FALSE))</f>
        <v/>
      </c>
      <c r="I133" s="328" t="str">
        <f>IF(VLOOKUP($A133,記②男,7,FALSE)="","",VLOOKUP($A133,記②男,7,FALSE))</f>
        <v/>
      </c>
      <c r="J133" s="327" t="str">
        <f>IF(VLOOKUP($A133,記②男,8,FALSE)="","",VLOOKUP($A133,記②男,8,FALSE))</f>
        <v/>
      </c>
      <c r="K133" s="328" t="str">
        <f>IF(VLOOKUP($A133,記②男,9,FALSE)="","",VLOOKUP($A133,記②男,9,FALSE))</f>
        <v/>
      </c>
      <c r="L133" s="327" t="str">
        <f>IF(VLOOKUP($A133,記②男,10,FALSE)="","",VLOOKUP($A133,記②男,10,FALSE))</f>
        <v/>
      </c>
      <c r="M133" s="320" t="str">
        <f>IF($B133="","",IF(VLOOKUP($B133,名簿,7,FALSE)="","",VLOOKUP($B133,名簿,7,FALSE)))</f>
        <v/>
      </c>
      <c r="N133" s="307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20"/>
      <c r="D134" s="19" t="str">
        <f>IF($B133="","",VLOOKUP($B133,名簿,2,FALSE))</f>
        <v/>
      </c>
      <c r="E134" s="320"/>
      <c r="F134" s="320"/>
      <c r="G134" s="328"/>
      <c r="H134" s="327"/>
      <c r="I134" s="328"/>
      <c r="J134" s="327"/>
      <c r="K134" s="328"/>
      <c r="L134" s="327"/>
      <c r="M134" s="320"/>
      <c r="N134" s="307"/>
    </row>
    <row r="135" spans="1:14" ht="13.5" customHeight="1" x14ac:dyDescent="0.15">
      <c r="A135" s="329">
        <f t="shared" ref="A135" si="44">A133+1</f>
        <v>51</v>
      </c>
      <c r="B135" s="320" t="str">
        <f>IF(VLOOKUP($A135,記②男,2,FALSE)="","",VLOOKUP($A135,記②男,2,FALSE))</f>
        <v/>
      </c>
      <c r="C135" s="320"/>
      <c r="D135" s="20" t="str">
        <f>IF($B135="","",IF(VLOOKUP($B135,名簿,3,FALSE)="","",VLOOKUP($B135,名簿,3,FALSE)))</f>
        <v/>
      </c>
      <c r="E135" s="320" t="str">
        <f>IF($B135="","",IF(VLOOKUP($B135,名簿,4,FALSE)="","",VLOOKUP($B135,名簿,4,FALSE)))</f>
        <v/>
      </c>
      <c r="F135" s="320" t="str">
        <f>IF($B135="","",IF(VLOOKUP($B135,名簿,5,FALSE)="","",VLOOKUP($B135,名簿,5,FALSE)))</f>
        <v/>
      </c>
      <c r="G135" s="328" t="str">
        <f>IF(VLOOKUP($A135,記②男,5,FALSE)="","",VLOOKUP($A135,記②男,5,FALSE))</f>
        <v/>
      </c>
      <c r="H135" s="327" t="str">
        <f>IF(VLOOKUP($A135,記②男,6,FALSE)="","",VLOOKUP($A135,記②男,6,FALSE))</f>
        <v/>
      </c>
      <c r="I135" s="328" t="str">
        <f>IF(VLOOKUP($A135,記②男,7,FALSE)="","",VLOOKUP($A135,記②男,7,FALSE))</f>
        <v/>
      </c>
      <c r="J135" s="327" t="str">
        <f>IF(VLOOKUP($A135,記②男,8,FALSE)="","",VLOOKUP($A135,記②男,8,FALSE))</f>
        <v/>
      </c>
      <c r="K135" s="328" t="str">
        <f>IF(VLOOKUP($A135,記②男,9,FALSE)="","",VLOOKUP($A135,記②男,9,FALSE))</f>
        <v/>
      </c>
      <c r="L135" s="327" t="str">
        <f>IF(VLOOKUP($A135,記②男,10,FALSE)="","",VLOOKUP($A135,記②男,10,FALSE))</f>
        <v/>
      </c>
      <c r="M135" s="320" t="str">
        <f>IF($B135="","",IF(VLOOKUP($B135,名簿,7,FALSE)="","",VLOOKUP($B135,名簿,7,FALSE)))</f>
        <v/>
      </c>
      <c r="N135" s="307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20"/>
      <c r="D136" s="19" t="str">
        <f>IF($B135="","",VLOOKUP($B135,名簿,2,FALSE))</f>
        <v/>
      </c>
      <c r="E136" s="320"/>
      <c r="F136" s="320"/>
      <c r="G136" s="328"/>
      <c r="H136" s="327"/>
      <c r="I136" s="328"/>
      <c r="J136" s="327"/>
      <c r="K136" s="328"/>
      <c r="L136" s="327"/>
      <c r="M136" s="320"/>
      <c r="N136" s="307"/>
    </row>
    <row r="137" spans="1:14" ht="13.5" customHeight="1" x14ac:dyDescent="0.15">
      <c r="A137" s="329">
        <f t="shared" ref="A137" si="45">A135+1</f>
        <v>52</v>
      </c>
      <c r="B137" s="320" t="str">
        <f>IF(VLOOKUP($A137,記②男,2,FALSE)="","",VLOOKUP($A137,記②男,2,FALSE))</f>
        <v/>
      </c>
      <c r="C137" s="320"/>
      <c r="D137" s="20" t="str">
        <f>IF($B137="","",IF(VLOOKUP($B137,名簿,3,FALSE)="","",VLOOKUP($B137,名簿,3,FALSE)))</f>
        <v/>
      </c>
      <c r="E137" s="320" t="str">
        <f>IF($B137="","",IF(VLOOKUP($B137,名簿,4,FALSE)="","",VLOOKUP($B137,名簿,4,FALSE)))</f>
        <v/>
      </c>
      <c r="F137" s="320" t="str">
        <f>IF($B137="","",IF(VLOOKUP($B137,名簿,5,FALSE)="","",VLOOKUP($B137,名簿,5,FALSE)))</f>
        <v/>
      </c>
      <c r="G137" s="328" t="str">
        <f>IF(VLOOKUP($A137,記②男,5,FALSE)="","",VLOOKUP($A137,記②男,5,FALSE))</f>
        <v/>
      </c>
      <c r="H137" s="327" t="str">
        <f>IF(VLOOKUP($A137,記②男,6,FALSE)="","",VLOOKUP($A137,記②男,6,FALSE))</f>
        <v/>
      </c>
      <c r="I137" s="328" t="str">
        <f>IF(VLOOKUP($A137,記②男,7,FALSE)="","",VLOOKUP($A137,記②男,7,FALSE))</f>
        <v/>
      </c>
      <c r="J137" s="327" t="str">
        <f>IF(VLOOKUP($A137,記②男,8,FALSE)="","",VLOOKUP($A137,記②男,8,FALSE))</f>
        <v/>
      </c>
      <c r="K137" s="328" t="str">
        <f>IF(VLOOKUP($A137,記②男,9,FALSE)="","",VLOOKUP($A137,記②男,9,FALSE))</f>
        <v/>
      </c>
      <c r="L137" s="327" t="str">
        <f>IF(VLOOKUP($A137,記②男,10,FALSE)="","",VLOOKUP($A137,記②男,10,FALSE))</f>
        <v/>
      </c>
      <c r="M137" s="320" t="str">
        <f>IF($B137="","",IF(VLOOKUP($B137,名簿,7,FALSE)="","",VLOOKUP($B137,名簿,7,FALSE)))</f>
        <v/>
      </c>
      <c r="N137" s="307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20"/>
      <c r="D138" s="19" t="str">
        <f>IF($B137="","",VLOOKUP($B137,名簿,2,FALSE))</f>
        <v/>
      </c>
      <c r="E138" s="320"/>
      <c r="F138" s="320"/>
      <c r="G138" s="328"/>
      <c r="H138" s="327"/>
      <c r="I138" s="328"/>
      <c r="J138" s="327"/>
      <c r="K138" s="328"/>
      <c r="L138" s="327"/>
      <c r="M138" s="320"/>
      <c r="N138" s="307"/>
    </row>
    <row r="139" spans="1:14" ht="13.5" customHeight="1" x14ac:dyDescent="0.15">
      <c r="A139" s="329">
        <f t="shared" ref="A139" si="46">A137+1</f>
        <v>53</v>
      </c>
      <c r="B139" s="320" t="str">
        <f>IF(VLOOKUP($A139,記②男,2,FALSE)="","",VLOOKUP($A139,記②男,2,FALSE))</f>
        <v/>
      </c>
      <c r="C139" s="320"/>
      <c r="D139" s="20" t="str">
        <f>IF($B139="","",IF(VLOOKUP($B139,名簿,3,FALSE)="","",VLOOKUP($B139,名簿,3,FALSE)))</f>
        <v/>
      </c>
      <c r="E139" s="320" t="str">
        <f>IF($B139="","",IF(VLOOKUP($B139,名簿,4,FALSE)="","",VLOOKUP($B139,名簿,4,FALSE)))</f>
        <v/>
      </c>
      <c r="F139" s="320" t="str">
        <f>IF($B139="","",IF(VLOOKUP($B139,名簿,5,FALSE)="","",VLOOKUP($B139,名簿,5,FALSE)))</f>
        <v/>
      </c>
      <c r="G139" s="328" t="str">
        <f>IF(VLOOKUP($A139,記②男,5,FALSE)="","",VLOOKUP($A139,記②男,5,FALSE))</f>
        <v/>
      </c>
      <c r="H139" s="327" t="str">
        <f>IF(VLOOKUP($A139,記②男,6,FALSE)="","",VLOOKUP($A139,記②男,6,FALSE))</f>
        <v/>
      </c>
      <c r="I139" s="328" t="str">
        <f>IF(VLOOKUP($A139,記②男,7,FALSE)="","",VLOOKUP($A139,記②男,7,FALSE))</f>
        <v/>
      </c>
      <c r="J139" s="327" t="str">
        <f>IF(VLOOKUP($A139,記②男,8,FALSE)="","",VLOOKUP($A139,記②男,8,FALSE))</f>
        <v/>
      </c>
      <c r="K139" s="328" t="str">
        <f>IF(VLOOKUP($A139,記②男,9,FALSE)="","",VLOOKUP($A139,記②男,9,FALSE))</f>
        <v/>
      </c>
      <c r="L139" s="327" t="str">
        <f>IF(VLOOKUP($A139,記②男,10,FALSE)="","",VLOOKUP($A139,記②男,10,FALSE))</f>
        <v/>
      </c>
      <c r="M139" s="320" t="str">
        <f>IF($B139="","",IF(VLOOKUP($B139,名簿,7,FALSE)="","",VLOOKUP($B139,名簿,7,FALSE)))</f>
        <v/>
      </c>
      <c r="N139" s="307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20"/>
      <c r="D140" s="19" t="str">
        <f>IF($B139="","",VLOOKUP($B139,名簿,2,FALSE))</f>
        <v/>
      </c>
      <c r="E140" s="320"/>
      <c r="F140" s="320"/>
      <c r="G140" s="328"/>
      <c r="H140" s="327"/>
      <c r="I140" s="328"/>
      <c r="J140" s="327"/>
      <c r="K140" s="328"/>
      <c r="L140" s="327"/>
      <c r="M140" s="320"/>
      <c r="N140" s="307"/>
    </row>
    <row r="141" spans="1:14" ht="13.5" customHeight="1" x14ac:dyDescent="0.15">
      <c r="A141" s="329">
        <f t="shared" ref="A141" si="47">A139+1</f>
        <v>54</v>
      </c>
      <c r="B141" s="320" t="str">
        <f>IF(VLOOKUP($A141,記②男,2,FALSE)="","",VLOOKUP($A141,記②男,2,FALSE))</f>
        <v/>
      </c>
      <c r="C141" s="320"/>
      <c r="D141" s="20" t="str">
        <f>IF($B141="","",IF(VLOOKUP($B141,名簿,3,FALSE)="","",VLOOKUP($B141,名簿,3,FALSE)))</f>
        <v/>
      </c>
      <c r="E141" s="320" t="str">
        <f>IF($B141="","",IF(VLOOKUP($B141,名簿,4,FALSE)="","",VLOOKUP($B141,名簿,4,FALSE)))</f>
        <v/>
      </c>
      <c r="F141" s="320" t="str">
        <f>IF($B141="","",IF(VLOOKUP($B141,名簿,5,FALSE)="","",VLOOKUP($B141,名簿,5,FALSE)))</f>
        <v/>
      </c>
      <c r="G141" s="328" t="str">
        <f>IF(VLOOKUP($A141,記②男,5,FALSE)="","",VLOOKUP($A141,記②男,5,FALSE))</f>
        <v/>
      </c>
      <c r="H141" s="327" t="str">
        <f>IF(VLOOKUP($A141,記②男,6,FALSE)="","",VLOOKUP($A141,記②男,6,FALSE))</f>
        <v/>
      </c>
      <c r="I141" s="328" t="str">
        <f>IF(VLOOKUP($A141,記②男,7,FALSE)="","",VLOOKUP($A141,記②男,7,FALSE))</f>
        <v/>
      </c>
      <c r="J141" s="327" t="str">
        <f>IF(VLOOKUP($A141,記②男,8,FALSE)="","",VLOOKUP($A141,記②男,8,FALSE))</f>
        <v/>
      </c>
      <c r="K141" s="328" t="str">
        <f>IF(VLOOKUP($A141,記②男,9,FALSE)="","",VLOOKUP($A141,記②男,9,FALSE))</f>
        <v/>
      </c>
      <c r="L141" s="327" t="str">
        <f>IF(VLOOKUP($A141,記②男,10,FALSE)="","",VLOOKUP($A141,記②男,10,FALSE))</f>
        <v/>
      </c>
      <c r="M141" s="320" t="str">
        <f>IF($B141="","",IF(VLOOKUP($B141,名簿,7,FALSE)="","",VLOOKUP($B141,名簿,7,FALSE)))</f>
        <v/>
      </c>
      <c r="N141" s="307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20"/>
      <c r="D142" s="19" t="str">
        <f>IF($B141="","",VLOOKUP($B141,名簿,2,FALSE))</f>
        <v/>
      </c>
      <c r="E142" s="320"/>
      <c r="F142" s="320"/>
      <c r="G142" s="328"/>
      <c r="H142" s="327"/>
      <c r="I142" s="328"/>
      <c r="J142" s="327"/>
      <c r="K142" s="328"/>
      <c r="L142" s="327"/>
      <c r="M142" s="320"/>
      <c r="N142" s="307"/>
    </row>
    <row r="143" spans="1:14" ht="13.5" customHeight="1" x14ac:dyDescent="0.15">
      <c r="A143" s="329">
        <f t="shared" ref="A143" si="48">A141+1</f>
        <v>55</v>
      </c>
      <c r="B143" s="320" t="str">
        <f>IF(VLOOKUP($A143,記②男,2,FALSE)="","",VLOOKUP($A143,記②男,2,FALSE))</f>
        <v/>
      </c>
      <c r="C143" s="320"/>
      <c r="D143" s="20" t="str">
        <f>IF($B143="","",IF(VLOOKUP($B143,名簿,3,FALSE)="","",VLOOKUP($B143,名簿,3,FALSE)))</f>
        <v/>
      </c>
      <c r="E143" s="320" t="str">
        <f>IF($B143="","",IF(VLOOKUP($B143,名簿,4,FALSE)="","",VLOOKUP($B143,名簿,4,FALSE)))</f>
        <v/>
      </c>
      <c r="F143" s="320" t="str">
        <f>IF($B143="","",IF(VLOOKUP($B143,名簿,5,FALSE)="","",VLOOKUP($B143,名簿,5,FALSE)))</f>
        <v/>
      </c>
      <c r="G143" s="328" t="str">
        <f>IF(VLOOKUP($A143,記②男,5,FALSE)="","",VLOOKUP($A143,記②男,5,FALSE))</f>
        <v/>
      </c>
      <c r="H143" s="327" t="str">
        <f>IF(VLOOKUP($A143,記②男,6,FALSE)="","",VLOOKUP($A143,記②男,6,FALSE))</f>
        <v/>
      </c>
      <c r="I143" s="328" t="str">
        <f>IF(VLOOKUP($A143,記②男,7,FALSE)="","",VLOOKUP($A143,記②男,7,FALSE))</f>
        <v/>
      </c>
      <c r="J143" s="327" t="str">
        <f>IF(VLOOKUP($A143,記②男,8,FALSE)="","",VLOOKUP($A143,記②男,8,FALSE))</f>
        <v/>
      </c>
      <c r="K143" s="328" t="str">
        <f>IF(VLOOKUP($A143,記②男,9,FALSE)="","",VLOOKUP($A143,記②男,9,FALSE))</f>
        <v/>
      </c>
      <c r="L143" s="327" t="str">
        <f>IF(VLOOKUP($A143,記②男,10,FALSE)="","",VLOOKUP($A143,記②男,10,FALSE))</f>
        <v/>
      </c>
      <c r="M143" s="320" t="str">
        <f>IF($B143="","",IF(VLOOKUP($B143,名簿,7,FALSE)="","",VLOOKUP($B143,名簿,7,FALSE)))</f>
        <v/>
      </c>
      <c r="N143" s="307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20"/>
      <c r="D144" s="19" t="str">
        <f>IF($B143="","",VLOOKUP($B143,名簿,2,FALSE))</f>
        <v/>
      </c>
      <c r="E144" s="320"/>
      <c r="F144" s="320"/>
      <c r="G144" s="328"/>
      <c r="H144" s="327"/>
      <c r="I144" s="328"/>
      <c r="J144" s="327"/>
      <c r="K144" s="328"/>
      <c r="L144" s="327"/>
      <c r="M144" s="320"/>
      <c r="N144" s="307"/>
    </row>
    <row r="145" spans="1:14" ht="13.5" customHeight="1" x14ac:dyDescent="0.15">
      <c r="A145" s="329">
        <f t="shared" ref="A145" si="49">A143+1</f>
        <v>56</v>
      </c>
      <c r="B145" s="320" t="str">
        <f>IF(VLOOKUP($A145,記②男,2,FALSE)="","",VLOOKUP($A145,記②男,2,FALSE))</f>
        <v/>
      </c>
      <c r="C145" s="320"/>
      <c r="D145" s="20" t="str">
        <f>IF($B145="","",IF(VLOOKUP($B145,名簿,3,FALSE)="","",VLOOKUP($B145,名簿,3,FALSE)))</f>
        <v/>
      </c>
      <c r="E145" s="320" t="str">
        <f>IF($B145="","",IF(VLOOKUP($B145,名簿,4,FALSE)="","",VLOOKUP($B145,名簿,4,FALSE)))</f>
        <v/>
      </c>
      <c r="F145" s="320" t="str">
        <f>IF($B145="","",IF(VLOOKUP($B145,名簿,5,FALSE)="","",VLOOKUP($B145,名簿,5,FALSE)))</f>
        <v/>
      </c>
      <c r="G145" s="328" t="str">
        <f>IF(VLOOKUP($A145,記②男,5,FALSE)="","",VLOOKUP($A145,記②男,5,FALSE))</f>
        <v/>
      </c>
      <c r="H145" s="327" t="str">
        <f>IF(VLOOKUP($A145,記②男,6,FALSE)="","",VLOOKUP($A145,記②男,6,FALSE))</f>
        <v/>
      </c>
      <c r="I145" s="328" t="str">
        <f>IF(VLOOKUP($A145,記②男,7,FALSE)="","",VLOOKUP($A145,記②男,7,FALSE))</f>
        <v/>
      </c>
      <c r="J145" s="327" t="str">
        <f>IF(VLOOKUP($A145,記②男,8,FALSE)="","",VLOOKUP($A145,記②男,8,FALSE))</f>
        <v/>
      </c>
      <c r="K145" s="328" t="str">
        <f>IF(VLOOKUP($A145,記②男,9,FALSE)="","",VLOOKUP($A145,記②男,9,FALSE))</f>
        <v/>
      </c>
      <c r="L145" s="327" t="str">
        <f>IF(VLOOKUP($A145,記②男,10,FALSE)="","",VLOOKUP($A145,記②男,10,FALSE))</f>
        <v/>
      </c>
      <c r="M145" s="320" t="str">
        <f>IF($B145="","",IF(VLOOKUP($B145,名簿,7,FALSE)="","",VLOOKUP($B145,名簿,7,FALSE)))</f>
        <v/>
      </c>
      <c r="N145" s="307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20"/>
      <c r="D146" s="19" t="str">
        <f>IF($B145="","",VLOOKUP($B145,名簿,2,FALSE))</f>
        <v/>
      </c>
      <c r="E146" s="320"/>
      <c r="F146" s="320"/>
      <c r="G146" s="328"/>
      <c r="H146" s="327"/>
      <c r="I146" s="328"/>
      <c r="J146" s="327"/>
      <c r="K146" s="328"/>
      <c r="L146" s="327"/>
      <c r="M146" s="320"/>
      <c r="N146" s="307"/>
    </row>
    <row r="147" spans="1:14" ht="13.5" customHeight="1" x14ac:dyDescent="0.15">
      <c r="A147" s="329">
        <f t="shared" ref="A147" si="50">A145+1</f>
        <v>57</v>
      </c>
      <c r="B147" s="320" t="str">
        <f>IF(VLOOKUP($A147,記②男,2,FALSE)="","",VLOOKUP($A147,記②男,2,FALSE))</f>
        <v/>
      </c>
      <c r="C147" s="320"/>
      <c r="D147" s="20" t="str">
        <f>IF($B147="","",IF(VLOOKUP($B147,名簿,3,FALSE)="","",VLOOKUP($B147,名簿,3,FALSE)))</f>
        <v/>
      </c>
      <c r="E147" s="320" t="str">
        <f>IF($B147="","",IF(VLOOKUP($B147,名簿,4,FALSE)="","",VLOOKUP($B147,名簿,4,FALSE)))</f>
        <v/>
      </c>
      <c r="F147" s="320" t="str">
        <f>IF($B147="","",IF(VLOOKUP($B147,名簿,5,FALSE)="","",VLOOKUP($B147,名簿,5,FALSE)))</f>
        <v/>
      </c>
      <c r="G147" s="328" t="str">
        <f>IF(VLOOKUP($A147,記②男,5,FALSE)="","",VLOOKUP($A147,記②男,5,FALSE))</f>
        <v/>
      </c>
      <c r="H147" s="327" t="str">
        <f>IF(VLOOKUP($A147,記②男,6,FALSE)="","",VLOOKUP($A147,記②男,6,FALSE))</f>
        <v/>
      </c>
      <c r="I147" s="328" t="str">
        <f>IF(VLOOKUP($A147,記②男,7,FALSE)="","",VLOOKUP($A147,記②男,7,FALSE))</f>
        <v/>
      </c>
      <c r="J147" s="327" t="str">
        <f>IF(VLOOKUP($A147,記②男,8,FALSE)="","",VLOOKUP($A147,記②男,8,FALSE))</f>
        <v/>
      </c>
      <c r="K147" s="328" t="str">
        <f>IF(VLOOKUP($A147,記②男,9,FALSE)="","",VLOOKUP($A147,記②男,9,FALSE))</f>
        <v/>
      </c>
      <c r="L147" s="327" t="str">
        <f>IF(VLOOKUP($A147,記②男,10,FALSE)="","",VLOOKUP($A147,記②男,10,FALSE))</f>
        <v/>
      </c>
      <c r="M147" s="320" t="str">
        <f>IF($B147="","",IF(VLOOKUP($B147,名簿,7,FALSE)="","",VLOOKUP($B147,名簿,7,FALSE)))</f>
        <v/>
      </c>
      <c r="N147" s="307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20"/>
      <c r="D148" s="19" t="str">
        <f>IF($B147="","",VLOOKUP($B147,名簿,2,FALSE))</f>
        <v/>
      </c>
      <c r="E148" s="320"/>
      <c r="F148" s="320"/>
      <c r="G148" s="328"/>
      <c r="H148" s="327"/>
      <c r="I148" s="328"/>
      <c r="J148" s="327"/>
      <c r="K148" s="328"/>
      <c r="L148" s="327"/>
      <c r="M148" s="320"/>
      <c r="N148" s="307"/>
    </row>
    <row r="149" spans="1:14" ht="13.5" customHeight="1" x14ac:dyDescent="0.15">
      <c r="A149" s="329">
        <f t="shared" ref="A149" si="51">A147+1</f>
        <v>58</v>
      </c>
      <c r="B149" s="320" t="str">
        <f>IF(VLOOKUP($A149,記②男,2,FALSE)="","",VLOOKUP($A149,記②男,2,FALSE))</f>
        <v/>
      </c>
      <c r="C149" s="320"/>
      <c r="D149" s="20" t="str">
        <f>IF($B149="","",IF(VLOOKUP($B149,名簿,3,FALSE)="","",VLOOKUP($B149,名簿,3,FALSE)))</f>
        <v/>
      </c>
      <c r="E149" s="320" t="str">
        <f>IF($B149="","",IF(VLOOKUP($B149,名簿,4,FALSE)="","",VLOOKUP($B149,名簿,4,FALSE)))</f>
        <v/>
      </c>
      <c r="F149" s="320" t="str">
        <f>IF($B149="","",IF(VLOOKUP($B149,名簿,5,FALSE)="","",VLOOKUP($B149,名簿,5,FALSE)))</f>
        <v/>
      </c>
      <c r="G149" s="328" t="str">
        <f>IF(VLOOKUP($A149,記②男,5,FALSE)="","",VLOOKUP($A149,記②男,5,FALSE))</f>
        <v/>
      </c>
      <c r="H149" s="327" t="str">
        <f>IF(VLOOKUP($A149,記②男,6,FALSE)="","",VLOOKUP($A149,記②男,6,FALSE))</f>
        <v/>
      </c>
      <c r="I149" s="328" t="str">
        <f>IF(VLOOKUP($A149,記②男,7,FALSE)="","",VLOOKUP($A149,記②男,7,FALSE))</f>
        <v/>
      </c>
      <c r="J149" s="327" t="str">
        <f>IF(VLOOKUP($A149,記②男,8,FALSE)="","",VLOOKUP($A149,記②男,8,FALSE))</f>
        <v/>
      </c>
      <c r="K149" s="328" t="str">
        <f>IF(VLOOKUP($A149,記②男,9,FALSE)="","",VLOOKUP($A149,記②男,9,FALSE))</f>
        <v/>
      </c>
      <c r="L149" s="327" t="str">
        <f>IF(VLOOKUP($A149,記②男,10,FALSE)="","",VLOOKUP($A149,記②男,10,FALSE))</f>
        <v/>
      </c>
      <c r="M149" s="320" t="str">
        <f>IF($B149="","",IF(VLOOKUP($B149,名簿,7,FALSE)="","",VLOOKUP($B149,名簿,7,FALSE)))</f>
        <v/>
      </c>
      <c r="N149" s="307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20"/>
      <c r="D150" s="19" t="str">
        <f>IF($B149="","",VLOOKUP($B149,名簿,2,FALSE))</f>
        <v/>
      </c>
      <c r="E150" s="320"/>
      <c r="F150" s="320"/>
      <c r="G150" s="328"/>
      <c r="H150" s="327"/>
      <c r="I150" s="328"/>
      <c r="J150" s="327"/>
      <c r="K150" s="328"/>
      <c r="L150" s="327"/>
      <c r="M150" s="320"/>
      <c r="N150" s="307"/>
    </row>
    <row r="151" spans="1:14" ht="13.5" customHeight="1" x14ac:dyDescent="0.15">
      <c r="A151" s="329">
        <f t="shared" ref="A151" si="52">A149+1</f>
        <v>59</v>
      </c>
      <c r="B151" s="320" t="str">
        <f>IF(VLOOKUP($A151,記②男,2,FALSE)="","",VLOOKUP($A151,記②男,2,FALSE))</f>
        <v/>
      </c>
      <c r="C151" s="320"/>
      <c r="D151" s="20" t="str">
        <f>IF($B151="","",IF(VLOOKUP($B151,名簿,3,FALSE)="","",VLOOKUP($B151,名簿,3,FALSE)))</f>
        <v/>
      </c>
      <c r="E151" s="320" t="str">
        <f>IF($B151="","",IF(VLOOKUP($B151,名簿,4,FALSE)="","",VLOOKUP($B151,名簿,4,FALSE)))</f>
        <v/>
      </c>
      <c r="F151" s="320" t="str">
        <f>IF($B151="","",IF(VLOOKUP($B151,名簿,5,FALSE)="","",VLOOKUP($B151,名簿,5,FALSE)))</f>
        <v/>
      </c>
      <c r="G151" s="328" t="str">
        <f>IF(VLOOKUP($A151,記②男,5,FALSE)="","",VLOOKUP($A151,記②男,5,FALSE))</f>
        <v/>
      </c>
      <c r="H151" s="327" t="str">
        <f>IF(VLOOKUP($A151,記②男,6,FALSE)="","",VLOOKUP($A151,記②男,6,FALSE))</f>
        <v/>
      </c>
      <c r="I151" s="328" t="str">
        <f>IF(VLOOKUP($A151,記②男,7,FALSE)="","",VLOOKUP($A151,記②男,7,FALSE))</f>
        <v/>
      </c>
      <c r="J151" s="327" t="str">
        <f>IF(VLOOKUP($A151,記②男,8,FALSE)="","",VLOOKUP($A151,記②男,8,FALSE))</f>
        <v/>
      </c>
      <c r="K151" s="328" t="str">
        <f>IF(VLOOKUP($A151,記②男,9,FALSE)="","",VLOOKUP($A151,記②男,9,FALSE))</f>
        <v/>
      </c>
      <c r="L151" s="327" t="str">
        <f>IF(VLOOKUP($A151,記②男,10,FALSE)="","",VLOOKUP($A151,記②男,10,FALSE))</f>
        <v/>
      </c>
      <c r="M151" s="320" t="str">
        <f>IF($B151="","",IF(VLOOKUP($B151,名簿,7,FALSE)="","",VLOOKUP($B151,名簿,7,FALSE)))</f>
        <v/>
      </c>
      <c r="N151" s="307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20"/>
      <c r="D152" s="19" t="str">
        <f>IF($B151="","",VLOOKUP($B151,名簿,2,FALSE))</f>
        <v/>
      </c>
      <c r="E152" s="320"/>
      <c r="F152" s="320"/>
      <c r="G152" s="328"/>
      <c r="H152" s="327"/>
      <c r="I152" s="328"/>
      <c r="J152" s="327"/>
      <c r="K152" s="328"/>
      <c r="L152" s="327"/>
      <c r="M152" s="320"/>
      <c r="N152" s="307"/>
    </row>
    <row r="153" spans="1:14" ht="13.5" customHeight="1" thickBot="1" x14ac:dyDescent="0.2">
      <c r="A153" s="329">
        <f t="shared" ref="A153" si="53">A151+1</f>
        <v>60</v>
      </c>
      <c r="B153" s="308" t="str">
        <f>IF(VLOOKUP($A153,記②男,2,FALSE)="","",VLOOKUP($A153,記②男,2,FALSE))</f>
        <v/>
      </c>
      <c r="C153" s="308"/>
      <c r="D153" s="20" t="str">
        <f>IF($B153="","",IF(VLOOKUP($B153,名簿,3,FALSE)="","",VLOOKUP($B153,名簿,3,FALSE)))</f>
        <v/>
      </c>
      <c r="E153" s="308" t="str">
        <f>IF($B153="","",IF(VLOOKUP($B153,名簿,4,FALSE)="","",VLOOKUP($B153,名簿,4,FALSE)))</f>
        <v/>
      </c>
      <c r="F153" s="308" t="str">
        <f>IF($B153="","",IF(VLOOKUP($B153,名簿,5,FALSE)="","",VLOOKUP($B153,名簿,5,FALSE)))</f>
        <v/>
      </c>
      <c r="G153" s="343" t="str">
        <f>IF(VLOOKUP($A153,記②男,5,FALSE)="","",VLOOKUP($A153,記②男,5,FALSE))</f>
        <v/>
      </c>
      <c r="H153" s="327" t="str">
        <f>IF(VLOOKUP($A153,記②男,6,FALSE)="","",VLOOKUP($A153,記②男,6,FALSE))</f>
        <v/>
      </c>
      <c r="I153" s="343" t="str">
        <f>IF(VLOOKUP($A153,記②男,7,FALSE)="","",VLOOKUP($A153,記②男,7,FALSE))</f>
        <v/>
      </c>
      <c r="J153" s="327" t="str">
        <f>IF(VLOOKUP($A153,記②男,8,FALSE)="","",VLOOKUP($A153,記②男,8,FALSE))</f>
        <v/>
      </c>
      <c r="K153" s="343" t="str">
        <f>IF(VLOOKUP($A153,記②男,9,FALSE)="","",VLOOKUP($A153,記②男,9,FALSE))</f>
        <v/>
      </c>
      <c r="L153" s="327" t="str">
        <f>IF(VLOOKUP($A153,記②男,10,FALSE)="","",VLOOKUP($A153,記②男,10,FALSE))</f>
        <v/>
      </c>
      <c r="M153" s="308" t="str">
        <f>IF($B153="","",IF(VLOOKUP($B153,名簿,7,FALSE)="","",VLOOKUP($B153,名簿,7,FALSE)))</f>
        <v/>
      </c>
      <c r="N153" s="310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09"/>
      <c r="D154" s="21" t="str">
        <f>IF($B153="","",VLOOKUP($B153,名簿,2,FALSE))</f>
        <v/>
      </c>
      <c r="E154" s="309"/>
      <c r="F154" s="309"/>
      <c r="G154" s="344"/>
      <c r="H154" s="342"/>
      <c r="I154" s="344"/>
      <c r="J154" s="342"/>
      <c r="K154" s="344"/>
      <c r="L154" s="342"/>
      <c r="M154" s="309"/>
      <c r="N154" s="311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IF(SUM(記②入力!$F$4,記②入力!$Q$4)=0,"",SUM(記②入力!$F$4,記②入力!$Q$4))</f>
        <v/>
      </c>
      <c r="I156" s="323" t="str">
        <f>IF(H156="","",H156*名簿!$L$7)</f>
        <v/>
      </c>
      <c r="J156" s="325" t="s">
        <v>14</v>
      </c>
      <c r="K156" s="321" t="str">
        <f>IF(SUM(記②入力!$G$4,記②入力!$R$4)=0,"",SUM(記②入力!$G$4,記②入力!$R$4))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記②入力!$A$1</f>
        <v>第２回　厚木市陸上競技記録会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22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IF(VLOOKUP($A168,記②男,2,FALSE)="","",VLOOKUP($A168,記②男,2,FALSE))</f>
        <v/>
      </c>
      <c r="C168" s="330"/>
      <c r="D168" s="18" t="str">
        <f>IF($B168="","",IF(VLOOKUP($B168,名簿,3,FALSE)="","",VLOOKUP($B168,名簿,3,FALSE)))</f>
        <v/>
      </c>
      <c r="E168" s="330" t="str">
        <f>IF($B168="","",IF(VLOOKUP($B168,名簿,4,FALSE)="","",VLOOKUP($B168,名簿,4,FALSE)))</f>
        <v/>
      </c>
      <c r="F168" s="330" t="str">
        <f>IF($B168="","",IF(VLOOKUP($B168,名簿,5,FALSE)="","",VLOOKUP($B168,名簿,5,FALSE)))</f>
        <v/>
      </c>
      <c r="G168" s="346" t="str">
        <f>IF(VLOOKUP($A168,記②男,5,FALSE)="","",VLOOKUP($A168,記②男,5,FALSE))</f>
        <v/>
      </c>
      <c r="H168" s="345" t="str">
        <f>IF(VLOOKUP($A168,記②男,6,FALSE)="","",VLOOKUP($A168,記②男,6,FALSE))</f>
        <v/>
      </c>
      <c r="I168" s="346" t="str">
        <f>IF(VLOOKUP($A168,記②男,7,FALSE)="","",VLOOKUP($A168,記②男,7,FALSE))</f>
        <v/>
      </c>
      <c r="J168" s="345" t="str">
        <f>IF(VLOOKUP($A168,記②男,8,FALSE)="","",VLOOKUP($A168,記②男,8,FALSE))</f>
        <v/>
      </c>
      <c r="K168" s="346" t="str">
        <f>IF(VLOOKUP($A168,記②男,9,FALSE)="","",VLOOKUP($A168,記②男,9,FALSE))</f>
        <v/>
      </c>
      <c r="L168" s="345" t="str">
        <f>IF(VLOOKUP($A168,記②男,10,FALSE)="","",VLOOKUP($A168,記②男,10,FALSE))</f>
        <v/>
      </c>
      <c r="M168" s="330" t="str">
        <f>IF($B168="","",IF(VLOOKUP($B168,名簿,7,FALSE)="","",VLOOKUP($B168,名簿,7,FALSE)))</f>
        <v/>
      </c>
      <c r="N168" s="331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20"/>
      <c r="D169" s="19" t="str">
        <f>IF($B168="","",VLOOKUP($B168,名簿,2,FALSE))</f>
        <v/>
      </c>
      <c r="E169" s="320"/>
      <c r="F169" s="320"/>
      <c r="G169" s="328"/>
      <c r="H169" s="327"/>
      <c r="I169" s="328"/>
      <c r="J169" s="327"/>
      <c r="K169" s="328"/>
      <c r="L169" s="327"/>
      <c r="M169" s="320"/>
      <c r="N169" s="307"/>
    </row>
    <row r="170" spans="1:14" ht="13.5" customHeight="1" x14ac:dyDescent="0.15">
      <c r="A170" s="329">
        <f>A168+1</f>
        <v>62</v>
      </c>
      <c r="B170" s="320" t="str">
        <f>IF(VLOOKUP($A170,記②男,2,FALSE)="","",VLOOKUP($A170,記②男,2,FALSE))</f>
        <v/>
      </c>
      <c r="C170" s="320"/>
      <c r="D170" s="20" t="str">
        <f>IF($B170="","",IF(VLOOKUP($B170,名簿,3,FALSE)="","",VLOOKUP($B170,名簿,3,FALSE)))</f>
        <v/>
      </c>
      <c r="E170" s="320" t="str">
        <f>IF($B170="","",IF(VLOOKUP($B170,名簿,4,FALSE)="","",VLOOKUP($B170,名簿,4,FALSE)))</f>
        <v/>
      </c>
      <c r="F170" s="320" t="str">
        <f>IF($B170="","",IF(VLOOKUP($B170,名簿,5,FALSE)="","",VLOOKUP($B170,名簿,5,FALSE)))</f>
        <v/>
      </c>
      <c r="G170" s="328" t="str">
        <f>IF(VLOOKUP($A170,記②男,5,FALSE)="","",VLOOKUP($A170,記②男,5,FALSE))</f>
        <v/>
      </c>
      <c r="H170" s="327" t="str">
        <f>IF(VLOOKUP($A170,記②男,6,FALSE)="","",VLOOKUP($A170,記②男,6,FALSE))</f>
        <v/>
      </c>
      <c r="I170" s="328" t="str">
        <f>IF(VLOOKUP($A170,記②男,7,FALSE)="","",VLOOKUP($A170,記②男,7,FALSE))</f>
        <v/>
      </c>
      <c r="J170" s="327" t="str">
        <f>IF(VLOOKUP($A170,記②男,8,FALSE)="","",VLOOKUP($A170,記②男,8,FALSE))</f>
        <v/>
      </c>
      <c r="K170" s="328" t="str">
        <f>IF(VLOOKUP($A170,記②男,9,FALSE)="","",VLOOKUP($A170,記②男,9,FALSE))</f>
        <v/>
      </c>
      <c r="L170" s="327" t="str">
        <f>IF(VLOOKUP($A170,記②男,10,FALSE)="","",VLOOKUP($A170,記②男,10,FALSE))</f>
        <v/>
      </c>
      <c r="M170" s="320" t="str">
        <f>IF($B170="","",IF(VLOOKUP($B170,名簿,7,FALSE)="","",VLOOKUP($B170,名簿,7,FALSE)))</f>
        <v/>
      </c>
      <c r="N170" s="307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20"/>
      <c r="D171" s="19" t="str">
        <f>IF($B170="","",VLOOKUP($B170,名簿,2,FALSE))</f>
        <v/>
      </c>
      <c r="E171" s="320"/>
      <c r="F171" s="320"/>
      <c r="G171" s="328"/>
      <c r="H171" s="327"/>
      <c r="I171" s="328"/>
      <c r="J171" s="327"/>
      <c r="K171" s="328"/>
      <c r="L171" s="327"/>
      <c r="M171" s="320"/>
      <c r="N171" s="307"/>
    </row>
    <row r="172" spans="1:14" ht="13.5" customHeight="1" x14ac:dyDescent="0.15">
      <c r="A172" s="329">
        <f t="shared" ref="A172" si="54">A170+1</f>
        <v>63</v>
      </c>
      <c r="B172" s="320" t="str">
        <f>IF(VLOOKUP($A172,記②男,2,FALSE)="","",VLOOKUP($A172,記②男,2,FALSE))</f>
        <v/>
      </c>
      <c r="C172" s="320"/>
      <c r="D172" s="20" t="str">
        <f>IF($B172="","",IF(VLOOKUP($B172,名簿,3,FALSE)="","",VLOOKUP($B172,名簿,3,FALSE)))</f>
        <v/>
      </c>
      <c r="E172" s="320" t="str">
        <f>IF($B172="","",IF(VLOOKUP($B172,名簿,4,FALSE)="","",VLOOKUP($B172,名簿,4,FALSE)))</f>
        <v/>
      </c>
      <c r="F172" s="320" t="str">
        <f>IF($B172="","",IF(VLOOKUP($B172,名簿,5,FALSE)="","",VLOOKUP($B172,名簿,5,FALSE)))</f>
        <v/>
      </c>
      <c r="G172" s="328" t="str">
        <f>IF(VLOOKUP($A172,記②男,5,FALSE)="","",VLOOKUP($A172,記②男,5,FALSE))</f>
        <v/>
      </c>
      <c r="H172" s="327" t="str">
        <f>IF(VLOOKUP($A172,記②男,6,FALSE)="","",VLOOKUP($A172,記②男,6,FALSE))</f>
        <v/>
      </c>
      <c r="I172" s="328" t="str">
        <f>IF(VLOOKUP($A172,記②男,7,FALSE)="","",VLOOKUP($A172,記②男,7,FALSE))</f>
        <v/>
      </c>
      <c r="J172" s="327" t="str">
        <f>IF(VLOOKUP($A172,記②男,8,FALSE)="","",VLOOKUP($A172,記②男,8,FALSE))</f>
        <v/>
      </c>
      <c r="K172" s="328" t="str">
        <f>IF(VLOOKUP($A172,記②男,9,FALSE)="","",VLOOKUP($A172,記②男,9,FALSE))</f>
        <v/>
      </c>
      <c r="L172" s="327" t="str">
        <f>IF(VLOOKUP($A172,記②男,10,FALSE)="","",VLOOKUP($A172,記②男,10,FALSE))</f>
        <v/>
      </c>
      <c r="M172" s="320" t="str">
        <f>IF($B172="","",IF(VLOOKUP($B172,名簿,7,FALSE)="","",VLOOKUP($B172,名簿,7,FALSE)))</f>
        <v/>
      </c>
      <c r="N172" s="307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20"/>
      <c r="D173" s="19" t="str">
        <f>IF($B172="","",VLOOKUP($B172,名簿,2,FALSE))</f>
        <v/>
      </c>
      <c r="E173" s="320"/>
      <c r="F173" s="320"/>
      <c r="G173" s="328"/>
      <c r="H173" s="327"/>
      <c r="I173" s="328"/>
      <c r="J173" s="327"/>
      <c r="K173" s="328"/>
      <c r="L173" s="327"/>
      <c r="M173" s="320"/>
      <c r="N173" s="307"/>
    </row>
    <row r="174" spans="1:14" ht="13.5" customHeight="1" x14ac:dyDescent="0.15">
      <c r="A174" s="329">
        <f t="shared" ref="A174" si="55">A172+1</f>
        <v>64</v>
      </c>
      <c r="B174" s="320" t="str">
        <f>IF(VLOOKUP($A174,記②男,2,FALSE)="","",VLOOKUP($A174,記②男,2,FALSE))</f>
        <v/>
      </c>
      <c r="C174" s="320"/>
      <c r="D174" s="20" t="str">
        <f>IF($B174="","",IF(VLOOKUP($B174,名簿,3,FALSE)="","",VLOOKUP($B174,名簿,3,FALSE)))</f>
        <v/>
      </c>
      <c r="E174" s="320" t="str">
        <f>IF($B174="","",IF(VLOOKUP($B174,名簿,4,FALSE)="","",VLOOKUP($B174,名簿,4,FALSE)))</f>
        <v/>
      </c>
      <c r="F174" s="320" t="str">
        <f>IF($B174="","",IF(VLOOKUP($B174,名簿,5,FALSE)="","",VLOOKUP($B174,名簿,5,FALSE)))</f>
        <v/>
      </c>
      <c r="G174" s="328" t="str">
        <f>IF(VLOOKUP($A174,記②男,5,FALSE)="","",VLOOKUP($A174,記②男,5,FALSE))</f>
        <v/>
      </c>
      <c r="H174" s="327" t="str">
        <f>IF(VLOOKUP($A174,記②男,6,FALSE)="","",VLOOKUP($A174,記②男,6,FALSE))</f>
        <v/>
      </c>
      <c r="I174" s="328" t="str">
        <f>IF(VLOOKUP($A174,記②男,7,FALSE)="","",VLOOKUP($A174,記②男,7,FALSE))</f>
        <v/>
      </c>
      <c r="J174" s="327" t="str">
        <f>IF(VLOOKUP($A174,記②男,8,FALSE)="","",VLOOKUP($A174,記②男,8,FALSE))</f>
        <v/>
      </c>
      <c r="K174" s="328" t="str">
        <f>IF(VLOOKUP($A174,記②男,9,FALSE)="","",VLOOKUP($A174,記②男,9,FALSE))</f>
        <v/>
      </c>
      <c r="L174" s="327" t="str">
        <f>IF(VLOOKUP($A174,記②男,10,FALSE)="","",VLOOKUP($A174,記②男,10,FALSE))</f>
        <v/>
      </c>
      <c r="M174" s="320" t="str">
        <f>IF($B174="","",IF(VLOOKUP($B174,名簿,7,FALSE)="","",VLOOKUP($B174,名簿,7,FALSE)))</f>
        <v/>
      </c>
      <c r="N174" s="307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20"/>
      <c r="D175" s="19" t="str">
        <f>IF($B174="","",VLOOKUP($B174,名簿,2,FALSE))</f>
        <v/>
      </c>
      <c r="E175" s="320"/>
      <c r="F175" s="320"/>
      <c r="G175" s="328"/>
      <c r="H175" s="327"/>
      <c r="I175" s="328"/>
      <c r="J175" s="327"/>
      <c r="K175" s="328"/>
      <c r="L175" s="327"/>
      <c r="M175" s="320"/>
      <c r="N175" s="307"/>
    </row>
    <row r="176" spans="1:14" ht="13.5" customHeight="1" x14ac:dyDescent="0.15">
      <c r="A176" s="329">
        <f t="shared" ref="A176" si="56">A174+1</f>
        <v>65</v>
      </c>
      <c r="B176" s="320" t="str">
        <f>IF(VLOOKUP($A176,記②男,2,FALSE)="","",VLOOKUP($A176,記②男,2,FALSE))</f>
        <v/>
      </c>
      <c r="C176" s="320"/>
      <c r="D176" s="20" t="str">
        <f>IF($B176="","",IF(VLOOKUP($B176,名簿,3,FALSE)="","",VLOOKUP($B176,名簿,3,FALSE)))</f>
        <v/>
      </c>
      <c r="E176" s="320" t="str">
        <f>IF($B176="","",IF(VLOOKUP($B176,名簿,4,FALSE)="","",VLOOKUP($B176,名簿,4,FALSE)))</f>
        <v/>
      </c>
      <c r="F176" s="320" t="str">
        <f>IF($B176="","",IF(VLOOKUP($B176,名簿,5,FALSE)="","",VLOOKUP($B176,名簿,5,FALSE)))</f>
        <v/>
      </c>
      <c r="G176" s="328" t="str">
        <f>IF(VLOOKUP($A176,記②男,5,FALSE)="","",VLOOKUP($A176,記②男,5,FALSE))</f>
        <v/>
      </c>
      <c r="H176" s="327" t="str">
        <f>IF(VLOOKUP($A176,記②男,6,FALSE)="","",VLOOKUP($A176,記②男,6,FALSE))</f>
        <v/>
      </c>
      <c r="I176" s="328" t="str">
        <f>IF(VLOOKUP($A176,記②男,7,FALSE)="","",VLOOKUP($A176,記②男,7,FALSE))</f>
        <v/>
      </c>
      <c r="J176" s="327" t="str">
        <f>IF(VLOOKUP($A176,記②男,8,FALSE)="","",VLOOKUP($A176,記②男,8,FALSE))</f>
        <v/>
      </c>
      <c r="K176" s="328" t="str">
        <f>IF(VLOOKUP($A176,記②男,9,FALSE)="","",VLOOKUP($A176,記②男,9,FALSE))</f>
        <v/>
      </c>
      <c r="L176" s="327" t="str">
        <f>IF(VLOOKUP($A176,記②男,10,FALSE)="","",VLOOKUP($A176,記②男,10,FALSE))</f>
        <v/>
      </c>
      <c r="M176" s="320" t="str">
        <f>IF($B176="","",IF(VLOOKUP($B176,名簿,7,FALSE)="","",VLOOKUP($B176,名簿,7,FALSE)))</f>
        <v/>
      </c>
      <c r="N176" s="307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20"/>
      <c r="D177" s="19" t="str">
        <f>IF($B176="","",VLOOKUP($B176,名簿,2,FALSE))</f>
        <v/>
      </c>
      <c r="E177" s="320"/>
      <c r="F177" s="320"/>
      <c r="G177" s="328"/>
      <c r="H177" s="327"/>
      <c r="I177" s="328"/>
      <c r="J177" s="327"/>
      <c r="K177" s="328"/>
      <c r="L177" s="327"/>
      <c r="M177" s="320"/>
      <c r="N177" s="307"/>
    </row>
    <row r="178" spans="1:14" ht="13.5" customHeight="1" x14ac:dyDescent="0.15">
      <c r="A178" s="329">
        <f t="shared" ref="A178" si="57">A176+1</f>
        <v>66</v>
      </c>
      <c r="B178" s="320" t="str">
        <f>IF(VLOOKUP($A178,記②男,2,FALSE)="","",VLOOKUP($A178,記②男,2,FALSE))</f>
        <v/>
      </c>
      <c r="C178" s="320"/>
      <c r="D178" s="20" t="str">
        <f>IF($B178="","",IF(VLOOKUP($B178,名簿,3,FALSE)="","",VLOOKUP($B178,名簿,3,FALSE)))</f>
        <v/>
      </c>
      <c r="E178" s="320" t="str">
        <f>IF($B178="","",IF(VLOOKUP($B178,名簿,4,FALSE)="","",VLOOKUP($B178,名簿,4,FALSE)))</f>
        <v/>
      </c>
      <c r="F178" s="320" t="str">
        <f>IF($B178="","",IF(VLOOKUP($B178,名簿,5,FALSE)="","",VLOOKUP($B178,名簿,5,FALSE)))</f>
        <v/>
      </c>
      <c r="G178" s="328" t="str">
        <f>IF(VLOOKUP($A178,記②男,5,FALSE)="","",VLOOKUP($A178,記②男,5,FALSE))</f>
        <v/>
      </c>
      <c r="H178" s="327" t="str">
        <f>IF(VLOOKUP($A178,記②男,6,FALSE)="","",VLOOKUP($A178,記②男,6,FALSE))</f>
        <v/>
      </c>
      <c r="I178" s="328" t="str">
        <f>IF(VLOOKUP($A178,記②男,7,FALSE)="","",VLOOKUP($A178,記②男,7,FALSE))</f>
        <v/>
      </c>
      <c r="J178" s="327" t="str">
        <f>IF(VLOOKUP($A178,記②男,8,FALSE)="","",VLOOKUP($A178,記②男,8,FALSE))</f>
        <v/>
      </c>
      <c r="K178" s="328" t="str">
        <f>IF(VLOOKUP($A178,記②男,9,FALSE)="","",VLOOKUP($A178,記②男,9,FALSE))</f>
        <v/>
      </c>
      <c r="L178" s="327" t="str">
        <f>IF(VLOOKUP($A178,記②男,10,FALSE)="","",VLOOKUP($A178,記②男,10,FALSE))</f>
        <v/>
      </c>
      <c r="M178" s="320" t="str">
        <f>IF($B178="","",IF(VLOOKUP($B178,名簿,7,FALSE)="","",VLOOKUP($B178,名簿,7,FALSE)))</f>
        <v/>
      </c>
      <c r="N178" s="307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20"/>
      <c r="D179" s="19" t="str">
        <f>IF($B178="","",VLOOKUP($B178,名簿,2,FALSE))</f>
        <v/>
      </c>
      <c r="E179" s="320"/>
      <c r="F179" s="320"/>
      <c r="G179" s="328"/>
      <c r="H179" s="327"/>
      <c r="I179" s="328"/>
      <c r="J179" s="327"/>
      <c r="K179" s="328"/>
      <c r="L179" s="327"/>
      <c r="M179" s="320"/>
      <c r="N179" s="307"/>
    </row>
    <row r="180" spans="1:14" ht="13.5" customHeight="1" x14ac:dyDescent="0.15">
      <c r="A180" s="329">
        <f t="shared" ref="A180" si="58">A178+1</f>
        <v>67</v>
      </c>
      <c r="B180" s="320" t="str">
        <f>IF(VLOOKUP($A180,記②男,2,FALSE)="","",VLOOKUP($A180,記②男,2,FALSE))</f>
        <v/>
      </c>
      <c r="C180" s="320"/>
      <c r="D180" s="20" t="str">
        <f>IF($B180="","",IF(VLOOKUP($B180,名簿,3,FALSE)="","",VLOOKUP($B180,名簿,3,FALSE)))</f>
        <v/>
      </c>
      <c r="E180" s="320" t="str">
        <f>IF($B180="","",IF(VLOOKUP($B180,名簿,4,FALSE)="","",VLOOKUP($B180,名簿,4,FALSE)))</f>
        <v/>
      </c>
      <c r="F180" s="320" t="str">
        <f>IF($B180="","",IF(VLOOKUP($B180,名簿,5,FALSE)="","",VLOOKUP($B180,名簿,5,FALSE)))</f>
        <v/>
      </c>
      <c r="G180" s="328" t="str">
        <f>IF(VLOOKUP($A180,記②男,5,FALSE)="","",VLOOKUP($A180,記②男,5,FALSE))</f>
        <v/>
      </c>
      <c r="H180" s="327" t="str">
        <f>IF(VLOOKUP($A180,記②男,6,FALSE)="","",VLOOKUP($A180,記②男,6,FALSE))</f>
        <v/>
      </c>
      <c r="I180" s="328" t="str">
        <f>IF(VLOOKUP($A180,記②男,7,FALSE)="","",VLOOKUP($A180,記②男,7,FALSE))</f>
        <v/>
      </c>
      <c r="J180" s="327" t="str">
        <f>IF(VLOOKUP($A180,記②男,8,FALSE)="","",VLOOKUP($A180,記②男,8,FALSE))</f>
        <v/>
      </c>
      <c r="K180" s="328" t="str">
        <f>IF(VLOOKUP($A180,記②男,9,FALSE)="","",VLOOKUP($A180,記②男,9,FALSE))</f>
        <v/>
      </c>
      <c r="L180" s="327" t="str">
        <f>IF(VLOOKUP($A180,記②男,10,FALSE)="","",VLOOKUP($A180,記②男,10,FALSE))</f>
        <v/>
      </c>
      <c r="M180" s="320" t="str">
        <f>IF($B180="","",IF(VLOOKUP($B180,名簿,7,FALSE)="","",VLOOKUP($B180,名簿,7,FALSE)))</f>
        <v/>
      </c>
      <c r="N180" s="307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20"/>
      <c r="D181" s="19" t="str">
        <f>IF($B180="","",VLOOKUP($B180,名簿,2,FALSE))</f>
        <v/>
      </c>
      <c r="E181" s="320"/>
      <c r="F181" s="320"/>
      <c r="G181" s="328"/>
      <c r="H181" s="327"/>
      <c r="I181" s="328"/>
      <c r="J181" s="327"/>
      <c r="K181" s="328"/>
      <c r="L181" s="327"/>
      <c r="M181" s="320"/>
      <c r="N181" s="307"/>
    </row>
    <row r="182" spans="1:14" ht="13.5" customHeight="1" x14ac:dyDescent="0.15">
      <c r="A182" s="329">
        <f t="shared" ref="A182" si="59">A180+1</f>
        <v>68</v>
      </c>
      <c r="B182" s="320" t="str">
        <f>IF(VLOOKUP($A182,記②男,2,FALSE)="","",VLOOKUP($A182,記②男,2,FALSE))</f>
        <v/>
      </c>
      <c r="C182" s="320"/>
      <c r="D182" s="20" t="str">
        <f>IF($B182="","",IF(VLOOKUP($B182,名簿,3,FALSE)="","",VLOOKUP($B182,名簿,3,FALSE)))</f>
        <v/>
      </c>
      <c r="E182" s="320" t="str">
        <f>IF($B182="","",IF(VLOOKUP($B182,名簿,4,FALSE)="","",VLOOKUP($B182,名簿,4,FALSE)))</f>
        <v/>
      </c>
      <c r="F182" s="320" t="str">
        <f>IF($B182="","",IF(VLOOKUP($B182,名簿,5,FALSE)="","",VLOOKUP($B182,名簿,5,FALSE)))</f>
        <v/>
      </c>
      <c r="G182" s="328" t="str">
        <f>IF(VLOOKUP($A182,記②男,5,FALSE)="","",VLOOKUP($A182,記②男,5,FALSE))</f>
        <v/>
      </c>
      <c r="H182" s="327" t="str">
        <f>IF(VLOOKUP($A182,記②男,6,FALSE)="","",VLOOKUP($A182,記②男,6,FALSE))</f>
        <v/>
      </c>
      <c r="I182" s="328" t="str">
        <f>IF(VLOOKUP($A182,記②男,7,FALSE)="","",VLOOKUP($A182,記②男,7,FALSE))</f>
        <v/>
      </c>
      <c r="J182" s="327" t="str">
        <f>IF(VLOOKUP($A182,記②男,8,FALSE)="","",VLOOKUP($A182,記②男,8,FALSE))</f>
        <v/>
      </c>
      <c r="K182" s="328" t="str">
        <f>IF(VLOOKUP($A182,記②男,9,FALSE)="","",VLOOKUP($A182,記②男,9,FALSE))</f>
        <v/>
      </c>
      <c r="L182" s="327" t="str">
        <f>IF(VLOOKUP($A182,記②男,10,FALSE)="","",VLOOKUP($A182,記②男,10,FALSE))</f>
        <v/>
      </c>
      <c r="M182" s="320" t="str">
        <f>IF($B182="","",IF(VLOOKUP($B182,名簿,7,FALSE)="","",VLOOKUP($B182,名簿,7,FALSE)))</f>
        <v/>
      </c>
      <c r="N182" s="307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20"/>
      <c r="D183" s="19" t="str">
        <f>IF($B182="","",VLOOKUP($B182,名簿,2,FALSE))</f>
        <v/>
      </c>
      <c r="E183" s="320"/>
      <c r="F183" s="320"/>
      <c r="G183" s="328"/>
      <c r="H183" s="327"/>
      <c r="I183" s="328"/>
      <c r="J183" s="327"/>
      <c r="K183" s="328"/>
      <c r="L183" s="327"/>
      <c r="M183" s="320"/>
      <c r="N183" s="307"/>
    </row>
    <row r="184" spans="1:14" ht="13.5" customHeight="1" x14ac:dyDescent="0.15">
      <c r="A184" s="329">
        <f t="shared" ref="A184" si="60">A182+1</f>
        <v>69</v>
      </c>
      <c r="B184" s="320" t="str">
        <f>IF(VLOOKUP($A184,記②男,2,FALSE)="","",VLOOKUP($A184,記②男,2,FALSE))</f>
        <v/>
      </c>
      <c r="C184" s="320"/>
      <c r="D184" s="20" t="str">
        <f>IF($B184="","",IF(VLOOKUP($B184,名簿,3,FALSE)="","",VLOOKUP($B184,名簿,3,FALSE)))</f>
        <v/>
      </c>
      <c r="E184" s="320" t="str">
        <f>IF($B184="","",IF(VLOOKUP($B184,名簿,4,FALSE)="","",VLOOKUP($B184,名簿,4,FALSE)))</f>
        <v/>
      </c>
      <c r="F184" s="320" t="str">
        <f>IF($B184="","",IF(VLOOKUP($B184,名簿,5,FALSE)="","",VLOOKUP($B184,名簿,5,FALSE)))</f>
        <v/>
      </c>
      <c r="G184" s="328" t="str">
        <f>IF(VLOOKUP($A184,記②男,5,FALSE)="","",VLOOKUP($A184,記②男,5,FALSE))</f>
        <v/>
      </c>
      <c r="H184" s="327" t="str">
        <f>IF(VLOOKUP($A184,記②男,6,FALSE)="","",VLOOKUP($A184,記②男,6,FALSE))</f>
        <v/>
      </c>
      <c r="I184" s="328" t="str">
        <f>IF(VLOOKUP($A184,記②男,7,FALSE)="","",VLOOKUP($A184,記②男,7,FALSE))</f>
        <v/>
      </c>
      <c r="J184" s="327" t="str">
        <f>IF(VLOOKUP($A184,記②男,8,FALSE)="","",VLOOKUP($A184,記②男,8,FALSE))</f>
        <v/>
      </c>
      <c r="K184" s="328" t="str">
        <f>IF(VLOOKUP($A184,記②男,9,FALSE)="","",VLOOKUP($A184,記②男,9,FALSE))</f>
        <v/>
      </c>
      <c r="L184" s="327" t="str">
        <f>IF(VLOOKUP($A184,記②男,10,FALSE)="","",VLOOKUP($A184,記②男,10,FALSE))</f>
        <v/>
      </c>
      <c r="M184" s="320" t="str">
        <f>IF($B184="","",IF(VLOOKUP($B184,名簿,7,FALSE)="","",VLOOKUP($B184,名簿,7,FALSE)))</f>
        <v/>
      </c>
      <c r="N184" s="307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20"/>
      <c r="D185" s="19" t="str">
        <f>IF($B184="","",VLOOKUP($B184,名簿,2,FALSE))</f>
        <v/>
      </c>
      <c r="E185" s="320"/>
      <c r="F185" s="320"/>
      <c r="G185" s="328"/>
      <c r="H185" s="327"/>
      <c r="I185" s="328"/>
      <c r="J185" s="327"/>
      <c r="K185" s="328"/>
      <c r="L185" s="327"/>
      <c r="M185" s="320"/>
      <c r="N185" s="307"/>
    </row>
    <row r="186" spans="1:14" ht="13.5" customHeight="1" x14ac:dyDescent="0.15">
      <c r="A186" s="329">
        <f t="shared" ref="A186" si="61">A184+1</f>
        <v>70</v>
      </c>
      <c r="B186" s="320" t="str">
        <f>IF(VLOOKUP($A186,記②男,2,FALSE)="","",VLOOKUP($A186,記②男,2,FALSE))</f>
        <v/>
      </c>
      <c r="C186" s="320"/>
      <c r="D186" s="20" t="str">
        <f>IF($B186="","",IF(VLOOKUP($B186,名簿,3,FALSE)="","",VLOOKUP($B186,名簿,3,FALSE)))</f>
        <v/>
      </c>
      <c r="E186" s="320" t="str">
        <f>IF($B186="","",IF(VLOOKUP($B186,名簿,4,FALSE)="","",VLOOKUP($B186,名簿,4,FALSE)))</f>
        <v/>
      </c>
      <c r="F186" s="320" t="str">
        <f>IF($B186="","",IF(VLOOKUP($B186,名簿,5,FALSE)="","",VLOOKUP($B186,名簿,5,FALSE)))</f>
        <v/>
      </c>
      <c r="G186" s="328" t="str">
        <f>IF(VLOOKUP($A186,記②男,5,FALSE)="","",VLOOKUP($A186,記②男,5,FALSE))</f>
        <v/>
      </c>
      <c r="H186" s="327" t="str">
        <f>IF(VLOOKUP($A186,記②男,6,FALSE)="","",VLOOKUP($A186,記②男,6,FALSE))</f>
        <v/>
      </c>
      <c r="I186" s="328" t="str">
        <f>IF(VLOOKUP($A186,記②男,7,FALSE)="","",VLOOKUP($A186,記②男,7,FALSE))</f>
        <v/>
      </c>
      <c r="J186" s="327" t="str">
        <f>IF(VLOOKUP($A186,記②男,8,FALSE)="","",VLOOKUP($A186,記②男,8,FALSE))</f>
        <v/>
      </c>
      <c r="K186" s="328" t="str">
        <f>IF(VLOOKUP($A186,記②男,9,FALSE)="","",VLOOKUP($A186,記②男,9,FALSE))</f>
        <v/>
      </c>
      <c r="L186" s="327" t="str">
        <f>IF(VLOOKUP($A186,記②男,10,FALSE)="","",VLOOKUP($A186,記②男,10,FALSE))</f>
        <v/>
      </c>
      <c r="M186" s="320" t="str">
        <f>IF($B186="","",IF(VLOOKUP($B186,名簿,7,FALSE)="","",VLOOKUP($B186,名簿,7,FALSE)))</f>
        <v/>
      </c>
      <c r="N186" s="307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20"/>
      <c r="D187" s="19" t="str">
        <f>IF($B186="","",VLOOKUP($B186,名簿,2,FALSE))</f>
        <v/>
      </c>
      <c r="E187" s="320"/>
      <c r="F187" s="320"/>
      <c r="G187" s="328"/>
      <c r="H187" s="327"/>
      <c r="I187" s="328"/>
      <c r="J187" s="327"/>
      <c r="K187" s="328"/>
      <c r="L187" s="327"/>
      <c r="M187" s="320"/>
      <c r="N187" s="307"/>
    </row>
    <row r="188" spans="1:14" ht="13.5" customHeight="1" x14ac:dyDescent="0.15">
      <c r="A188" s="329">
        <f t="shared" ref="A188" si="62">A186+1</f>
        <v>71</v>
      </c>
      <c r="B188" s="320" t="str">
        <f>IF(VLOOKUP($A188,記②男,2,FALSE)="","",VLOOKUP($A188,記②男,2,FALSE))</f>
        <v/>
      </c>
      <c r="C188" s="320"/>
      <c r="D188" s="20" t="str">
        <f>IF($B188="","",IF(VLOOKUP($B188,名簿,3,FALSE)="","",VLOOKUP($B188,名簿,3,FALSE)))</f>
        <v/>
      </c>
      <c r="E188" s="320" t="str">
        <f>IF($B188="","",IF(VLOOKUP($B188,名簿,4,FALSE)="","",VLOOKUP($B188,名簿,4,FALSE)))</f>
        <v/>
      </c>
      <c r="F188" s="320" t="str">
        <f>IF($B188="","",IF(VLOOKUP($B188,名簿,5,FALSE)="","",VLOOKUP($B188,名簿,5,FALSE)))</f>
        <v/>
      </c>
      <c r="G188" s="328" t="str">
        <f>IF(VLOOKUP($A188,記②男,5,FALSE)="","",VLOOKUP($A188,記②男,5,FALSE))</f>
        <v/>
      </c>
      <c r="H188" s="327" t="str">
        <f>IF(VLOOKUP($A188,記②男,6,FALSE)="","",VLOOKUP($A188,記②男,6,FALSE))</f>
        <v/>
      </c>
      <c r="I188" s="328" t="str">
        <f>IF(VLOOKUP($A188,記②男,7,FALSE)="","",VLOOKUP($A188,記②男,7,FALSE))</f>
        <v/>
      </c>
      <c r="J188" s="327" t="str">
        <f>IF(VLOOKUP($A188,記②男,8,FALSE)="","",VLOOKUP($A188,記②男,8,FALSE))</f>
        <v/>
      </c>
      <c r="K188" s="328" t="str">
        <f>IF(VLOOKUP($A188,記②男,9,FALSE)="","",VLOOKUP($A188,記②男,9,FALSE))</f>
        <v/>
      </c>
      <c r="L188" s="327" t="str">
        <f>IF(VLOOKUP($A188,記②男,10,FALSE)="","",VLOOKUP($A188,記②男,10,FALSE))</f>
        <v/>
      </c>
      <c r="M188" s="320" t="str">
        <f>IF($B188="","",IF(VLOOKUP($B188,名簿,7,FALSE)="","",VLOOKUP($B188,名簿,7,FALSE)))</f>
        <v/>
      </c>
      <c r="N188" s="307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20"/>
      <c r="D189" s="19" t="str">
        <f>IF($B188="","",VLOOKUP($B188,名簿,2,FALSE))</f>
        <v/>
      </c>
      <c r="E189" s="320"/>
      <c r="F189" s="320"/>
      <c r="G189" s="328"/>
      <c r="H189" s="327"/>
      <c r="I189" s="328"/>
      <c r="J189" s="327"/>
      <c r="K189" s="328"/>
      <c r="L189" s="327"/>
      <c r="M189" s="320"/>
      <c r="N189" s="307"/>
    </row>
    <row r="190" spans="1:14" ht="13.5" customHeight="1" x14ac:dyDescent="0.15">
      <c r="A190" s="329">
        <f t="shared" ref="A190" si="63">A188+1</f>
        <v>72</v>
      </c>
      <c r="B190" s="320" t="str">
        <f>IF(VLOOKUP($A190,記②男,2,FALSE)="","",VLOOKUP($A190,記②男,2,FALSE))</f>
        <v/>
      </c>
      <c r="C190" s="320"/>
      <c r="D190" s="20" t="str">
        <f>IF($B190="","",IF(VLOOKUP($B190,名簿,3,FALSE)="","",VLOOKUP($B190,名簿,3,FALSE)))</f>
        <v/>
      </c>
      <c r="E190" s="320" t="str">
        <f>IF($B190="","",IF(VLOOKUP($B190,名簿,4,FALSE)="","",VLOOKUP($B190,名簿,4,FALSE)))</f>
        <v/>
      </c>
      <c r="F190" s="320" t="str">
        <f>IF($B190="","",IF(VLOOKUP($B190,名簿,5,FALSE)="","",VLOOKUP($B190,名簿,5,FALSE)))</f>
        <v/>
      </c>
      <c r="G190" s="328" t="str">
        <f>IF(VLOOKUP($A190,記②男,5,FALSE)="","",VLOOKUP($A190,記②男,5,FALSE))</f>
        <v/>
      </c>
      <c r="H190" s="327" t="str">
        <f>IF(VLOOKUP($A190,記②男,6,FALSE)="","",VLOOKUP($A190,記②男,6,FALSE))</f>
        <v/>
      </c>
      <c r="I190" s="328" t="str">
        <f>IF(VLOOKUP($A190,記②男,7,FALSE)="","",VLOOKUP($A190,記②男,7,FALSE))</f>
        <v/>
      </c>
      <c r="J190" s="327" t="str">
        <f>IF(VLOOKUP($A190,記②男,8,FALSE)="","",VLOOKUP($A190,記②男,8,FALSE))</f>
        <v/>
      </c>
      <c r="K190" s="328" t="str">
        <f>IF(VLOOKUP($A190,記②男,9,FALSE)="","",VLOOKUP($A190,記②男,9,FALSE))</f>
        <v/>
      </c>
      <c r="L190" s="327" t="str">
        <f>IF(VLOOKUP($A190,記②男,10,FALSE)="","",VLOOKUP($A190,記②男,10,FALSE))</f>
        <v/>
      </c>
      <c r="M190" s="320" t="str">
        <f>IF($B190="","",IF(VLOOKUP($B190,名簿,7,FALSE)="","",VLOOKUP($B190,名簿,7,FALSE)))</f>
        <v/>
      </c>
      <c r="N190" s="307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20"/>
      <c r="D191" s="19" t="str">
        <f>IF($B190="","",VLOOKUP($B190,名簿,2,FALSE))</f>
        <v/>
      </c>
      <c r="E191" s="320"/>
      <c r="F191" s="320"/>
      <c r="G191" s="328"/>
      <c r="H191" s="327"/>
      <c r="I191" s="328"/>
      <c r="J191" s="327"/>
      <c r="K191" s="328"/>
      <c r="L191" s="327"/>
      <c r="M191" s="320"/>
      <c r="N191" s="307"/>
    </row>
    <row r="192" spans="1:14" ht="13.5" customHeight="1" x14ac:dyDescent="0.15">
      <c r="A192" s="329">
        <f t="shared" ref="A192" si="64">A190+1</f>
        <v>73</v>
      </c>
      <c r="B192" s="320" t="str">
        <f>IF(VLOOKUP($A192,記②男,2,FALSE)="","",VLOOKUP($A192,記②男,2,FALSE))</f>
        <v/>
      </c>
      <c r="C192" s="320"/>
      <c r="D192" s="20" t="str">
        <f>IF($B192="","",IF(VLOOKUP($B192,名簿,3,FALSE)="","",VLOOKUP($B192,名簿,3,FALSE)))</f>
        <v/>
      </c>
      <c r="E192" s="320" t="str">
        <f>IF($B192="","",IF(VLOOKUP($B192,名簿,4,FALSE)="","",VLOOKUP($B192,名簿,4,FALSE)))</f>
        <v/>
      </c>
      <c r="F192" s="320" t="str">
        <f>IF($B192="","",IF(VLOOKUP($B192,名簿,5,FALSE)="","",VLOOKUP($B192,名簿,5,FALSE)))</f>
        <v/>
      </c>
      <c r="G192" s="328" t="str">
        <f>IF(VLOOKUP($A192,記②男,5,FALSE)="","",VLOOKUP($A192,記②男,5,FALSE))</f>
        <v/>
      </c>
      <c r="H192" s="327" t="str">
        <f>IF(VLOOKUP($A192,記②男,6,FALSE)="","",VLOOKUP($A192,記②男,6,FALSE))</f>
        <v/>
      </c>
      <c r="I192" s="328" t="str">
        <f>IF(VLOOKUP($A192,記②男,7,FALSE)="","",VLOOKUP($A192,記②男,7,FALSE))</f>
        <v/>
      </c>
      <c r="J192" s="327" t="str">
        <f>IF(VLOOKUP($A192,記②男,8,FALSE)="","",VLOOKUP($A192,記②男,8,FALSE))</f>
        <v/>
      </c>
      <c r="K192" s="328" t="str">
        <f>IF(VLOOKUP($A192,記②男,9,FALSE)="","",VLOOKUP($A192,記②男,9,FALSE))</f>
        <v/>
      </c>
      <c r="L192" s="327" t="str">
        <f>IF(VLOOKUP($A192,記②男,10,FALSE)="","",VLOOKUP($A192,記②男,10,FALSE))</f>
        <v/>
      </c>
      <c r="M192" s="320" t="str">
        <f>IF($B192="","",IF(VLOOKUP($B192,名簿,7,FALSE)="","",VLOOKUP($B192,名簿,7,FALSE)))</f>
        <v/>
      </c>
      <c r="N192" s="307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20"/>
      <c r="D193" s="19" t="str">
        <f>IF($B192="","",VLOOKUP($B192,名簿,2,FALSE))</f>
        <v/>
      </c>
      <c r="E193" s="320"/>
      <c r="F193" s="320"/>
      <c r="G193" s="328"/>
      <c r="H193" s="327"/>
      <c r="I193" s="328"/>
      <c r="J193" s="327"/>
      <c r="K193" s="328"/>
      <c r="L193" s="327"/>
      <c r="M193" s="320"/>
      <c r="N193" s="307"/>
    </row>
    <row r="194" spans="1:14" ht="13.5" customHeight="1" x14ac:dyDescent="0.15">
      <c r="A194" s="329">
        <f t="shared" ref="A194" si="65">A192+1</f>
        <v>74</v>
      </c>
      <c r="B194" s="320" t="str">
        <f>IF(VLOOKUP($A194,記②男,2,FALSE)="","",VLOOKUP($A194,記②男,2,FALSE))</f>
        <v/>
      </c>
      <c r="C194" s="320"/>
      <c r="D194" s="20" t="str">
        <f>IF($B194="","",IF(VLOOKUP($B194,名簿,3,FALSE)="","",VLOOKUP($B194,名簿,3,FALSE)))</f>
        <v/>
      </c>
      <c r="E194" s="320" t="str">
        <f>IF($B194="","",IF(VLOOKUP($B194,名簿,4,FALSE)="","",VLOOKUP($B194,名簿,4,FALSE)))</f>
        <v/>
      </c>
      <c r="F194" s="320" t="str">
        <f>IF($B194="","",IF(VLOOKUP($B194,名簿,5,FALSE)="","",VLOOKUP($B194,名簿,5,FALSE)))</f>
        <v/>
      </c>
      <c r="G194" s="328" t="str">
        <f>IF(VLOOKUP($A194,記②男,5,FALSE)="","",VLOOKUP($A194,記②男,5,FALSE))</f>
        <v/>
      </c>
      <c r="H194" s="327" t="str">
        <f>IF(VLOOKUP($A194,記②男,6,FALSE)="","",VLOOKUP($A194,記②男,6,FALSE))</f>
        <v/>
      </c>
      <c r="I194" s="328" t="str">
        <f>IF(VLOOKUP($A194,記②男,7,FALSE)="","",VLOOKUP($A194,記②男,7,FALSE))</f>
        <v/>
      </c>
      <c r="J194" s="327" t="str">
        <f>IF(VLOOKUP($A194,記②男,8,FALSE)="","",VLOOKUP($A194,記②男,8,FALSE))</f>
        <v/>
      </c>
      <c r="K194" s="328" t="str">
        <f>IF(VLOOKUP($A194,記②男,9,FALSE)="","",VLOOKUP($A194,記②男,9,FALSE))</f>
        <v/>
      </c>
      <c r="L194" s="327" t="str">
        <f>IF(VLOOKUP($A194,記②男,10,FALSE)="","",VLOOKUP($A194,記②男,10,FALSE))</f>
        <v/>
      </c>
      <c r="M194" s="320" t="str">
        <f>IF($B194="","",IF(VLOOKUP($B194,名簿,7,FALSE)="","",VLOOKUP($B194,名簿,7,FALSE)))</f>
        <v/>
      </c>
      <c r="N194" s="307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20"/>
      <c r="D195" s="19" t="str">
        <f>IF($B194="","",VLOOKUP($B194,名簿,2,FALSE))</f>
        <v/>
      </c>
      <c r="E195" s="320"/>
      <c r="F195" s="320"/>
      <c r="G195" s="328"/>
      <c r="H195" s="327"/>
      <c r="I195" s="328"/>
      <c r="J195" s="327"/>
      <c r="K195" s="328"/>
      <c r="L195" s="327"/>
      <c r="M195" s="320"/>
      <c r="N195" s="307"/>
    </row>
    <row r="196" spans="1:14" ht="13.5" customHeight="1" x14ac:dyDescent="0.15">
      <c r="A196" s="329">
        <f t="shared" ref="A196" si="66">A194+1</f>
        <v>75</v>
      </c>
      <c r="B196" s="320" t="str">
        <f>IF(VLOOKUP($A196,記②男,2,FALSE)="","",VLOOKUP($A196,記②男,2,FALSE))</f>
        <v/>
      </c>
      <c r="C196" s="320"/>
      <c r="D196" s="20" t="str">
        <f>IF($B196="","",IF(VLOOKUP($B196,名簿,3,FALSE)="","",VLOOKUP($B196,名簿,3,FALSE)))</f>
        <v/>
      </c>
      <c r="E196" s="320" t="str">
        <f>IF($B196="","",IF(VLOOKUP($B196,名簿,4,FALSE)="","",VLOOKUP($B196,名簿,4,FALSE)))</f>
        <v/>
      </c>
      <c r="F196" s="320" t="str">
        <f>IF($B196="","",IF(VLOOKUP($B196,名簿,5,FALSE)="","",VLOOKUP($B196,名簿,5,FALSE)))</f>
        <v/>
      </c>
      <c r="G196" s="328" t="str">
        <f>IF(VLOOKUP($A196,記②男,5,FALSE)="","",VLOOKUP($A196,記②男,5,FALSE))</f>
        <v/>
      </c>
      <c r="H196" s="327" t="str">
        <f>IF(VLOOKUP($A196,記②男,6,FALSE)="","",VLOOKUP($A196,記②男,6,FALSE))</f>
        <v/>
      </c>
      <c r="I196" s="328" t="str">
        <f>IF(VLOOKUP($A196,記②男,7,FALSE)="","",VLOOKUP($A196,記②男,7,FALSE))</f>
        <v/>
      </c>
      <c r="J196" s="327" t="str">
        <f>IF(VLOOKUP($A196,記②男,8,FALSE)="","",VLOOKUP($A196,記②男,8,FALSE))</f>
        <v/>
      </c>
      <c r="K196" s="328" t="str">
        <f>IF(VLOOKUP($A196,記②男,9,FALSE)="","",VLOOKUP($A196,記②男,9,FALSE))</f>
        <v/>
      </c>
      <c r="L196" s="327" t="str">
        <f>IF(VLOOKUP($A196,記②男,10,FALSE)="","",VLOOKUP($A196,記②男,10,FALSE))</f>
        <v/>
      </c>
      <c r="M196" s="320" t="str">
        <f>IF($B196="","",IF(VLOOKUP($B196,名簿,7,FALSE)="","",VLOOKUP($B196,名簿,7,FALSE)))</f>
        <v/>
      </c>
      <c r="N196" s="307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20"/>
      <c r="D197" s="19" t="str">
        <f>IF($B196="","",VLOOKUP($B196,名簿,2,FALSE))</f>
        <v/>
      </c>
      <c r="E197" s="320"/>
      <c r="F197" s="320"/>
      <c r="G197" s="328"/>
      <c r="H197" s="327"/>
      <c r="I197" s="328"/>
      <c r="J197" s="327"/>
      <c r="K197" s="328"/>
      <c r="L197" s="327"/>
      <c r="M197" s="320"/>
      <c r="N197" s="307"/>
    </row>
    <row r="198" spans="1:14" ht="13.5" customHeight="1" x14ac:dyDescent="0.15">
      <c r="A198" s="329">
        <f t="shared" ref="A198" si="67">A196+1</f>
        <v>76</v>
      </c>
      <c r="B198" s="320" t="str">
        <f>IF(VLOOKUP($A198,記②男,2,FALSE)="","",VLOOKUP($A198,記②男,2,FALSE))</f>
        <v/>
      </c>
      <c r="C198" s="320"/>
      <c r="D198" s="20" t="str">
        <f>IF($B198="","",IF(VLOOKUP($B198,名簿,3,FALSE)="","",VLOOKUP($B198,名簿,3,FALSE)))</f>
        <v/>
      </c>
      <c r="E198" s="320" t="str">
        <f>IF($B198="","",IF(VLOOKUP($B198,名簿,4,FALSE)="","",VLOOKUP($B198,名簿,4,FALSE)))</f>
        <v/>
      </c>
      <c r="F198" s="320" t="str">
        <f>IF($B198="","",IF(VLOOKUP($B198,名簿,5,FALSE)="","",VLOOKUP($B198,名簿,5,FALSE)))</f>
        <v/>
      </c>
      <c r="G198" s="328" t="str">
        <f>IF(VLOOKUP($A198,記②男,5,FALSE)="","",VLOOKUP($A198,記②男,5,FALSE))</f>
        <v/>
      </c>
      <c r="H198" s="327" t="str">
        <f>IF(VLOOKUP($A198,記②男,6,FALSE)="","",VLOOKUP($A198,記②男,6,FALSE))</f>
        <v/>
      </c>
      <c r="I198" s="328" t="str">
        <f>IF(VLOOKUP($A198,記②男,7,FALSE)="","",VLOOKUP($A198,記②男,7,FALSE))</f>
        <v/>
      </c>
      <c r="J198" s="327" t="str">
        <f>IF(VLOOKUP($A198,記②男,8,FALSE)="","",VLOOKUP($A198,記②男,8,FALSE))</f>
        <v/>
      </c>
      <c r="K198" s="328" t="str">
        <f>IF(VLOOKUP($A198,記②男,9,FALSE)="","",VLOOKUP($A198,記②男,9,FALSE))</f>
        <v/>
      </c>
      <c r="L198" s="327" t="str">
        <f>IF(VLOOKUP($A198,記②男,10,FALSE)="","",VLOOKUP($A198,記②男,10,FALSE))</f>
        <v/>
      </c>
      <c r="M198" s="320" t="str">
        <f>IF($B198="","",IF(VLOOKUP($B198,名簿,7,FALSE)="","",VLOOKUP($B198,名簿,7,FALSE)))</f>
        <v/>
      </c>
      <c r="N198" s="307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20"/>
      <c r="D199" s="19" t="str">
        <f>IF($B198="","",VLOOKUP($B198,名簿,2,FALSE))</f>
        <v/>
      </c>
      <c r="E199" s="320"/>
      <c r="F199" s="320"/>
      <c r="G199" s="328"/>
      <c r="H199" s="327"/>
      <c r="I199" s="328"/>
      <c r="J199" s="327"/>
      <c r="K199" s="328"/>
      <c r="L199" s="327"/>
      <c r="M199" s="320"/>
      <c r="N199" s="307"/>
    </row>
    <row r="200" spans="1:14" ht="13.5" customHeight="1" x14ac:dyDescent="0.15">
      <c r="A200" s="329">
        <f t="shared" ref="A200" si="68">A198+1</f>
        <v>77</v>
      </c>
      <c r="B200" s="320" t="str">
        <f>IF(VLOOKUP($A200,記②男,2,FALSE)="","",VLOOKUP($A200,記②男,2,FALSE))</f>
        <v/>
      </c>
      <c r="C200" s="320"/>
      <c r="D200" s="20" t="str">
        <f>IF($B200="","",IF(VLOOKUP($B200,名簿,3,FALSE)="","",VLOOKUP($B200,名簿,3,FALSE)))</f>
        <v/>
      </c>
      <c r="E200" s="320" t="str">
        <f>IF($B200="","",IF(VLOOKUP($B200,名簿,4,FALSE)="","",VLOOKUP($B200,名簿,4,FALSE)))</f>
        <v/>
      </c>
      <c r="F200" s="320" t="str">
        <f>IF($B200="","",IF(VLOOKUP($B200,名簿,5,FALSE)="","",VLOOKUP($B200,名簿,5,FALSE)))</f>
        <v/>
      </c>
      <c r="G200" s="328" t="str">
        <f>IF(VLOOKUP($A200,記②男,5,FALSE)="","",VLOOKUP($A200,記②男,5,FALSE))</f>
        <v/>
      </c>
      <c r="H200" s="327" t="str">
        <f>IF(VLOOKUP($A200,記②男,6,FALSE)="","",VLOOKUP($A200,記②男,6,FALSE))</f>
        <v/>
      </c>
      <c r="I200" s="328" t="str">
        <f>IF(VLOOKUP($A200,記②男,7,FALSE)="","",VLOOKUP($A200,記②男,7,FALSE))</f>
        <v/>
      </c>
      <c r="J200" s="327" t="str">
        <f>IF(VLOOKUP($A200,記②男,8,FALSE)="","",VLOOKUP($A200,記②男,8,FALSE))</f>
        <v/>
      </c>
      <c r="K200" s="328" t="str">
        <f>IF(VLOOKUP($A200,記②男,9,FALSE)="","",VLOOKUP($A200,記②男,9,FALSE))</f>
        <v/>
      </c>
      <c r="L200" s="327" t="str">
        <f>IF(VLOOKUP($A200,記②男,10,FALSE)="","",VLOOKUP($A200,記②男,10,FALSE))</f>
        <v/>
      </c>
      <c r="M200" s="320" t="str">
        <f>IF($B200="","",IF(VLOOKUP($B200,名簿,7,FALSE)="","",VLOOKUP($B200,名簿,7,FALSE)))</f>
        <v/>
      </c>
      <c r="N200" s="307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20"/>
      <c r="D201" s="19" t="str">
        <f>IF($B200="","",VLOOKUP($B200,名簿,2,FALSE))</f>
        <v/>
      </c>
      <c r="E201" s="320"/>
      <c r="F201" s="320"/>
      <c r="G201" s="328"/>
      <c r="H201" s="327"/>
      <c r="I201" s="328"/>
      <c r="J201" s="327"/>
      <c r="K201" s="328"/>
      <c r="L201" s="327"/>
      <c r="M201" s="320"/>
      <c r="N201" s="307"/>
    </row>
    <row r="202" spans="1:14" ht="13.5" customHeight="1" x14ac:dyDescent="0.15">
      <c r="A202" s="329">
        <f t="shared" ref="A202" si="69">A200+1</f>
        <v>78</v>
      </c>
      <c r="B202" s="320" t="str">
        <f>IF(VLOOKUP($A202,記②男,2,FALSE)="","",VLOOKUP($A202,記②男,2,FALSE))</f>
        <v/>
      </c>
      <c r="C202" s="320"/>
      <c r="D202" s="20" t="str">
        <f>IF($B202="","",IF(VLOOKUP($B202,名簿,3,FALSE)="","",VLOOKUP($B202,名簿,3,FALSE)))</f>
        <v/>
      </c>
      <c r="E202" s="320" t="str">
        <f>IF($B202="","",IF(VLOOKUP($B202,名簿,4,FALSE)="","",VLOOKUP($B202,名簿,4,FALSE)))</f>
        <v/>
      </c>
      <c r="F202" s="320" t="str">
        <f>IF($B202="","",IF(VLOOKUP($B202,名簿,5,FALSE)="","",VLOOKUP($B202,名簿,5,FALSE)))</f>
        <v/>
      </c>
      <c r="G202" s="328" t="str">
        <f>IF(VLOOKUP($A202,記②男,5,FALSE)="","",VLOOKUP($A202,記②男,5,FALSE))</f>
        <v/>
      </c>
      <c r="H202" s="327" t="str">
        <f>IF(VLOOKUP($A202,記②男,6,FALSE)="","",VLOOKUP($A202,記②男,6,FALSE))</f>
        <v/>
      </c>
      <c r="I202" s="328" t="str">
        <f>IF(VLOOKUP($A202,記②男,7,FALSE)="","",VLOOKUP($A202,記②男,7,FALSE))</f>
        <v/>
      </c>
      <c r="J202" s="327" t="str">
        <f>IF(VLOOKUP($A202,記②男,8,FALSE)="","",VLOOKUP($A202,記②男,8,FALSE))</f>
        <v/>
      </c>
      <c r="K202" s="328" t="str">
        <f>IF(VLOOKUP($A202,記②男,9,FALSE)="","",VLOOKUP($A202,記②男,9,FALSE))</f>
        <v/>
      </c>
      <c r="L202" s="327" t="str">
        <f>IF(VLOOKUP($A202,記②男,10,FALSE)="","",VLOOKUP($A202,記②男,10,FALSE))</f>
        <v/>
      </c>
      <c r="M202" s="320" t="str">
        <f>IF($B202="","",IF(VLOOKUP($B202,名簿,7,FALSE)="","",VLOOKUP($B202,名簿,7,FALSE)))</f>
        <v/>
      </c>
      <c r="N202" s="307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20"/>
      <c r="D203" s="19" t="str">
        <f>IF($B202="","",VLOOKUP($B202,名簿,2,FALSE))</f>
        <v/>
      </c>
      <c r="E203" s="320"/>
      <c r="F203" s="320"/>
      <c r="G203" s="328"/>
      <c r="H203" s="327"/>
      <c r="I203" s="328"/>
      <c r="J203" s="327"/>
      <c r="K203" s="328"/>
      <c r="L203" s="327"/>
      <c r="M203" s="320"/>
      <c r="N203" s="307"/>
    </row>
    <row r="204" spans="1:14" ht="13.5" customHeight="1" x14ac:dyDescent="0.15">
      <c r="A204" s="329">
        <f t="shared" ref="A204" si="70">A202+1</f>
        <v>79</v>
      </c>
      <c r="B204" s="320" t="str">
        <f>IF(VLOOKUP($A204,記②男,2,FALSE)="","",VLOOKUP($A204,記②男,2,FALSE))</f>
        <v/>
      </c>
      <c r="C204" s="320"/>
      <c r="D204" s="20" t="str">
        <f>IF($B204="","",IF(VLOOKUP($B204,名簿,3,FALSE)="","",VLOOKUP($B204,名簿,3,FALSE)))</f>
        <v/>
      </c>
      <c r="E204" s="320" t="str">
        <f>IF($B204="","",IF(VLOOKUP($B204,名簿,4,FALSE)="","",VLOOKUP($B204,名簿,4,FALSE)))</f>
        <v/>
      </c>
      <c r="F204" s="320" t="str">
        <f>IF($B204="","",IF(VLOOKUP($B204,名簿,5,FALSE)="","",VLOOKUP($B204,名簿,5,FALSE)))</f>
        <v/>
      </c>
      <c r="G204" s="328" t="str">
        <f>IF(VLOOKUP($A204,記②男,5,FALSE)="","",VLOOKUP($A204,記②男,5,FALSE))</f>
        <v/>
      </c>
      <c r="H204" s="327" t="str">
        <f>IF(VLOOKUP($A204,記②男,6,FALSE)="","",VLOOKUP($A204,記②男,6,FALSE))</f>
        <v/>
      </c>
      <c r="I204" s="328" t="str">
        <f>IF(VLOOKUP($A204,記②男,7,FALSE)="","",VLOOKUP($A204,記②男,7,FALSE))</f>
        <v/>
      </c>
      <c r="J204" s="327" t="str">
        <f>IF(VLOOKUP($A204,記②男,8,FALSE)="","",VLOOKUP($A204,記②男,8,FALSE))</f>
        <v/>
      </c>
      <c r="K204" s="328" t="str">
        <f>IF(VLOOKUP($A204,記②男,9,FALSE)="","",VLOOKUP($A204,記②男,9,FALSE))</f>
        <v/>
      </c>
      <c r="L204" s="327" t="str">
        <f>IF(VLOOKUP($A204,記②男,10,FALSE)="","",VLOOKUP($A204,記②男,10,FALSE))</f>
        <v/>
      </c>
      <c r="M204" s="320" t="str">
        <f>IF($B204="","",IF(VLOOKUP($B204,名簿,7,FALSE)="","",VLOOKUP($B204,名簿,7,FALSE)))</f>
        <v/>
      </c>
      <c r="N204" s="307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20"/>
      <c r="D205" s="19" t="str">
        <f>IF($B204="","",VLOOKUP($B204,名簿,2,FALSE))</f>
        <v/>
      </c>
      <c r="E205" s="320"/>
      <c r="F205" s="320"/>
      <c r="G205" s="328"/>
      <c r="H205" s="327"/>
      <c r="I205" s="328"/>
      <c r="J205" s="327"/>
      <c r="K205" s="328"/>
      <c r="L205" s="327"/>
      <c r="M205" s="320"/>
      <c r="N205" s="307"/>
    </row>
    <row r="206" spans="1:14" ht="13.5" customHeight="1" thickBot="1" x14ac:dyDescent="0.2">
      <c r="A206" s="329">
        <f t="shared" ref="A206" si="71">A204+1</f>
        <v>80</v>
      </c>
      <c r="B206" s="308" t="str">
        <f>IF(VLOOKUP($A206,記②男,2,FALSE)="","",VLOOKUP($A206,記②男,2,FALSE))</f>
        <v/>
      </c>
      <c r="C206" s="308"/>
      <c r="D206" s="20" t="str">
        <f>IF($B206="","",IF(VLOOKUP($B206,名簿,3,FALSE)="","",VLOOKUP($B206,名簿,3,FALSE)))</f>
        <v/>
      </c>
      <c r="E206" s="308" t="str">
        <f>IF($B206="","",IF(VLOOKUP($B206,名簿,4,FALSE)="","",VLOOKUP($B206,名簿,4,FALSE)))</f>
        <v/>
      </c>
      <c r="F206" s="308" t="str">
        <f>IF($B206="","",IF(VLOOKUP($B206,名簿,5,FALSE)="","",VLOOKUP($B206,名簿,5,FALSE)))</f>
        <v/>
      </c>
      <c r="G206" s="343" t="str">
        <f>IF(VLOOKUP($A206,記②男,5,FALSE)="","",VLOOKUP($A206,記②男,5,FALSE))</f>
        <v/>
      </c>
      <c r="H206" s="327" t="str">
        <f>IF(VLOOKUP($A206,記②男,6,FALSE)="","",VLOOKUP($A206,記②男,6,FALSE))</f>
        <v/>
      </c>
      <c r="I206" s="343" t="str">
        <f>IF(VLOOKUP($A206,記②男,7,FALSE)="","",VLOOKUP($A206,記②男,7,FALSE))</f>
        <v/>
      </c>
      <c r="J206" s="327" t="str">
        <f>IF(VLOOKUP($A206,記②男,8,FALSE)="","",VLOOKUP($A206,記②男,8,FALSE))</f>
        <v/>
      </c>
      <c r="K206" s="343" t="str">
        <f>IF(VLOOKUP($A206,記②男,9,FALSE)="","",VLOOKUP($A206,記②男,9,FALSE))</f>
        <v/>
      </c>
      <c r="L206" s="327" t="str">
        <f>IF(VLOOKUP($A206,記②男,10,FALSE)="","",VLOOKUP($A206,記②男,10,FALSE))</f>
        <v/>
      </c>
      <c r="M206" s="308" t="str">
        <f>IF($B206="","",IF(VLOOKUP($B206,名簿,7,FALSE)="","",VLOOKUP($B206,名簿,7,FALSE)))</f>
        <v/>
      </c>
      <c r="N206" s="310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09"/>
      <c r="D207" s="21" t="str">
        <f>IF($B206="","",VLOOKUP($B206,名簿,2,FALSE))</f>
        <v/>
      </c>
      <c r="E207" s="309"/>
      <c r="F207" s="309"/>
      <c r="G207" s="344"/>
      <c r="H207" s="342"/>
      <c r="I207" s="344"/>
      <c r="J207" s="342"/>
      <c r="K207" s="344"/>
      <c r="L207" s="342"/>
      <c r="M207" s="309"/>
      <c r="N207" s="311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IF(SUM(記②入力!$F$4,記②入力!$Q$4)=0,"",SUM(記②入力!$F$4,記②入力!$Q$4))</f>
        <v/>
      </c>
      <c r="I209" s="323" t="str">
        <f>IF(H209="","",H209*名簿!$L$7)</f>
        <v/>
      </c>
      <c r="J209" s="325" t="s">
        <v>14</v>
      </c>
      <c r="K209" s="321" t="str">
        <f>IF(SUM(記②入力!$G$4,記②入力!$R$4)=0,"",SUM(記②入力!$G$4,記②入力!$R$4))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5105" priority="1196" stopIfTrue="1">
      <formula>G9="円盤投"</formula>
    </cfRule>
    <cfRule type="expression" dxfId="5104" priority="1197" stopIfTrue="1">
      <formula>G9="やり投"</formula>
    </cfRule>
    <cfRule type="expression" dxfId="5103" priority="1198" stopIfTrue="1">
      <formula>G9="砲丸投"</formula>
    </cfRule>
    <cfRule type="expression" dxfId="5102" priority="1199" stopIfTrue="1">
      <formula>G9="走幅跳"</formula>
    </cfRule>
    <cfRule type="expression" dxfId="5101" priority="1200" stopIfTrue="1">
      <formula>G9="走高跳"</formula>
    </cfRule>
  </conditionalFormatting>
  <conditionalFormatting sqref="L31">
    <cfRule type="expression" dxfId="5100" priority="941" stopIfTrue="1">
      <formula>K31="円盤投"</formula>
    </cfRule>
    <cfRule type="expression" dxfId="5099" priority="942" stopIfTrue="1">
      <formula>K31="やり投"</formula>
    </cfRule>
    <cfRule type="expression" dxfId="5098" priority="943" stopIfTrue="1">
      <formula>K31="砲丸投"</formula>
    </cfRule>
    <cfRule type="expression" dxfId="5097" priority="944" stopIfTrue="1">
      <formula>K31="走幅跳"</formula>
    </cfRule>
    <cfRule type="expression" dxfId="5096" priority="945" stopIfTrue="1">
      <formula>K31="走高跳"</formula>
    </cfRule>
  </conditionalFormatting>
  <conditionalFormatting sqref="J35">
    <cfRule type="expression" dxfId="5095" priority="1031" stopIfTrue="1">
      <formula>I35="円盤投"</formula>
    </cfRule>
    <cfRule type="expression" dxfId="5094" priority="1032" stopIfTrue="1">
      <formula>I35="やり投"</formula>
    </cfRule>
    <cfRule type="expression" dxfId="5093" priority="1033" stopIfTrue="1">
      <formula>I35="砲丸投"</formula>
    </cfRule>
    <cfRule type="expression" dxfId="5092" priority="1034" stopIfTrue="1">
      <formula>I35="走幅跳"</formula>
    </cfRule>
    <cfRule type="expression" dxfId="5091" priority="1035" stopIfTrue="1">
      <formula>I35="走高跳"</formula>
    </cfRule>
  </conditionalFormatting>
  <conditionalFormatting sqref="H37">
    <cfRule type="expression" dxfId="5090" priority="1126" stopIfTrue="1">
      <formula>G37="円盤投"</formula>
    </cfRule>
    <cfRule type="expression" dxfId="5089" priority="1127" stopIfTrue="1">
      <formula>G37="やり投"</formula>
    </cfRule>
    <cfRule type="expression" dxfId="5088" priority="1128" stopIfTrue="1">
      <formula>G37="砲丸投"</formula>
    </cfRule>
    <cfRule type="expression" dxfId="5087" priority="1129" stopIfTrue="1">
      <formula>G37="走幅跳"</formula>
    </cfRule>
    <cfRule type="expression" dxfId="5086" priority="1130" stopIfTrue="1">
      <formula>G37="走高跳"</formula>
    </cfRule>
  </conditionalFormatting>
  <conditionalFormatting sqref="J43">
    <cfRule type="expression" dxfId="5085" priority="1011" stopIfTrue="1">
      <formula>I43="円盤投"</formula>
    </cfRule>
    <cfRule type="expression" dxfId="5084" priority="1012" stopIfTrue="1">
      <formula>I43="やり投"</formula>
    </cfRule>
    <cfRule type="expression" dxfId="5083" priority="1013" stopIfTrue="1">
      <formula>I43="砲丸投"</formula>
    </cfRule>
    <cfRule type="expression" dxfId="5082" priority="1014" stopIfTrue="1">
      <formula>I43="走幅跳"</formula>
    </cfRule>
    <cfRule type="expression" dxfId="5081" priority="1015" stopIfTrue="1">
      <formula>I43="走高跳"</formula>
    </cfRule>
  </conditionalFormatting>
  <conditionalFormatting sqref="J41">
    <cfRule type="expression" dxfId="5080" priority="1016" stopIfTrue="1">
      <formula>I41="円盤投"</formula>
    </cfRule>
    <cfRule type="expression" dxfId="5079" priority="1017" stopIfTrue="1">
      <formula>I41="やり投"</formula>
    </cfRule>
    <cfRule type="expression" dxfId="5078" priority="1018" stopIfTrue="1">
      <formula>I41="砲丸投"</formula>
    </cfRule>
    <cfRule type="expression" dxfId="5077" priority="1019" stopIfTrue="1">
      <formula>I41="走幅跳"</formula>
    </cfRule>
    <cfRule type="expression" dxfId="5076" priority="1020" stopIfTrue="1">
      <formula>I41="走高跳"</formula>
    </cfRule>
  </conditionalFormatting>
  <conditionalFormatting sqref="H43">
    <cfRule type="expression" dxfId="5075" priority="1111" stopIfTrue="1">
      <formula>G43="円盤投"</formula>
    </cfRule>
    <cfRule type="expression" dxfId="5074" priority="1112" stopIfTrue="1">
      <formula>G43="やり投"</formula>
    </cfRule>
    <cfRule type="expression" dxfId="5073" priority="1113" stopIfTrue="1">
      <formula>G43="砲丸投"</formula>
    </cfRule>
    <cfRule type="expression" dxfId="5072" priority="1114" stopIfTrue="1">
      <formula>G43="走幅跳"</formula>
    </cfRule>
    <cfRule type="expression" dxfId="5071" priority="1115" stopIfTrue="1">
      <formula>G43="走高跳"</formula>
    </cfRule>
  </conditionalFormatting>
  <conditionalFormatting sqref="J47">
    <cfRule type="expression" dxfId="5070" priority="1001" stopIfTrue="1">
      <formula>I47="円盤投"</formula>
    </cfRule>
    <cfRule type="expression" dxfId="5069" priority="1002" stopIfTrue="1">
      <formula>I47="やり投"</formula>
    </cfRule>
    <cfRule type="expression" dxfId="5068" priority="1003" stopIfTrue="1">
      <formula>I47="砲丸投"</formula>
    </cfRule>
    <cfRule type="expression" dxfId="5067" priority="1004" stopIfTrue="1">
      <formula>I47="走幅跳"</formula>
    </cfRule>
    <cfRule type="expression" dxfId="5066" priority="1005" stopIfTrue="1">
      <formula>I47="走高跳"</formula>
    </cfRule>
  </conditionalFormatting>
  <conditionalFormatting sqref="J9">
    <cfRule type="expression" dxfId="5065" priority="1096" stopIfTrue="1">
      <formula>I9="円盤投"</formula>
    </cfRule>
    <cfRule type="expression" dxfId="5064" priority="1097" stopIfTrue="1">
      <formula>I9="やり投"</formula>
    </cfRule>
    <cfRule type="expression" dxfId="5063" priority="1098" stopIfTrue="1">
      <formula>I9="砲丸投"</formula>
    </cfRule>
    <cfRule type="expression" dxfId="5062" priority="1099" stopIfTrue="1">
      <formula>I9="走幅跳"</formula>
    </cfRule>
    <cfRule type="expression" dxfId="5061" priority="1100" stopIfTrue="1">
      <formula>I9="走高跳"</formula>
    </cfRule>
  </conditionalFormatting>
  <conditionalFormatting sqref="H11">
    <cfRule type="expression" dxfId="5060" priority="1191" stopIfTrue="1">
      <formula>G11="円盤投"</formula>
    </cfRule>
    <cfRule type="expression" dxfId="5059" priority="1192" stopIfTrue="1">
      <formula>G11="やり投"</formula>
    </cfRule>
    <cfRule type="expression" dxfId="5058" priority="1193" stopIfTrue="1">
      <formula>G11="砲丸投"</formula>
    </cfRule>
    <cfRule type="expression" dxfId="5057" priority="1194" stopIfTrue="1">
      <formula>G11="走幅跳"</formula>
    </cfRule>
    <cfRule type="expression" dxfId="5056" priority="1195" stopIfTrue="1">
      <formula>G11="走高跳"</formula>
    </cfRule>
  </conditionalFormatting>
  <conditionalFormatting sqref="H13">
    <cfRule type="expression" dxfId="5055" priority="1186" stopIfTrue="1">
      <formula>G13="円盤投"</formula>
    </cfRule>
    <cfRule type="expression" dxfId="5054" priority="1187" stopIfTrue="1">
      <formula>G13="やり投"</formula>
    </cfRule>
    <cfRule type="expression" dxfId="5053" priority="1188" stopIfTrue="1">
      <formula>G13="砲丸投"</formula>
    </cfRule>
    <cfRule type="expression" dxfId="5052" priority="1189" stopIfTrue="1">
      <formula>G13="走幅跳"</formula>
    </cfRule>
    <cfRule type="expression" dxfId="5051" priority="1190" stopIfTrue="1">
      <formula>G13="走高跳"</formula>
    </cfRule>
  </conditionalFormatting>
  <conditionalFormatting sqref="H15">
    <cfRule type="expression" dxfId="5050" priority="1181" stopIfTrue="1">
      <formula>G15="円盤投"</formula>
    </cfRule>
    <cfRule type="expression" dxfId="5049" priority="1182" stopIfTrue="1">
      <formula>G15="やり投"</formula>
    </cfRule>
    <cfRule type="expression" dxfId="5048" priority="1183" stopIfTrue="1">
      <formula>G15="砲丸投"</formula>
    </cfRule>
    <cfRule type="expression" dxfId="5047" priority="1184" stopIfTrue="1">
      <formula>G15="走幅跳"</formula>
    </cfRule>
    <cfRule type="expression" dxfId="5046" priority="1185" stopIfTrue="1">
      <formula>G15="走高跳"</formula>
    </cfRule>
  </conditionalFormatting>
  <conditionalFormatting sqref="H17">
    <cfRule type="expression" dxfId="5045" priority="1176" stopIfTrue="1">
      <formula>G17="円盤投"</formula>
    </cfRule>
    <cfRule type="expression" dxfId="5044" priority="1177" stopIfTrue="1">
      <formula>G17="やり投"</formula>
    </cfRule>
    <cfRule type="expression" dxfId="5043" priority="1178" stopIfTrue="1">
      <formula>G17="砲丸投"</formula>
    </cfRule>
    <cfRule type="expression" dxfId="5042" priority="1179" stopIfTrue="1">
      <formula>G17="走幅跳"</formula>
    </cfRule>
    <cfRule type="expression" dxfId="5041" priority="1180" stopIfTrue="1">
      <formula>G17="走高跳"</formula>
    </cfRule>
  </conditionalFormatting>
  <conditionalFormatting sqref="H19">
    <cfRule type="expression" dxfId="5040" priority="1171" stopIfTrue="1">
      <formula>G19="円盤投"</formula>
    </cfRule>
    <cfRule type="expression" dxfId="5039" priority="1172" stopIfTrue="1">
      <formula>G19="やり投"</formula>
    </cfRule>
    <cfRule type="expression" dxfId="5038" priority="1173" stopIfTrue="1">
      <formula>G19="砲丸投"</formula>
    </cfRule>
    <cfRule type="expression" dxfId="5037" priority="1174" stopIfTrue="1">
      <formula>G19="走幅跳"</formula>
    </cfRule>
    <cfRule type="expression" dxfId="5036" priority="1175" stopIfTrue="1">
      <formula>G19="走高跳"</formula>
    </cfRule>
  </conditionalFormatting>
  <conditionalFormatting sqref="H21">
    <cfRule type="expression" dxfId="5035" priority="1166" stopIfTrue="1">
      <formula>G21="円盤投"</formula>
    </cfRule>
    <cfRule type="expression" dxfId="5034" priority="1167" stopIfTrue="1">
      <formula>G21="やり投"</formula>
    </cfRule>
    <cfRule type="expression" dxfId="5033" priority="1168" stopIfTrue="1">
      <formula>G21="砲丸投"</formula>
    </cfRule>
    <cfRule type="expression" dxfId="5032" priority="1169" stopIfTrue="1">
      <formula>G21="走幅跳"</formula>
    </cfRule>
    <cfRule type="expression" dxfId="5031" priority="1170" stopIfTrue="1">
      <formula>G21="走高跳"</formula>
    </cfRule>
  </conditionalFormatting>
  <conditionalFormatting sqref="H23">
    <cfRule type="expression" dxfId="5030" priority="1161" stopIfTrue="1">
      <formula>G23="円盤投"</formula>
    </cfRule>
    <cfRule type="expression" dxfId="5029" priority="1162" stopIfTrue="1">
      <formula>G23="やり投"</formula>
    </cfRule>
    <cfRule type="expression" dxfId="5028" priority="1163" stopIfTrue="1">
      <formula>G23="砲丸投"</formula>
    </cfRule>
    <cfRule type="expression" dxfId="5027" priority="1164" stopIfTrue="1">
      <formula>G23="走幅跳"</formula>
    </cfRule>
    <cfRule type="expression" dxfId="5026" priority="1165" stopIfTrue="1">
      <formula>G23="走高跳"</formula>
    </cfRule>
  </conditionalFormatting>
  <conditionalFormatting sqref="H25">
    <cfRule type="expression" dxfId="5025" priority="1156" stopIfTrue="1">
      <formula>G25="円盤投"</formula>
    </cfRule>
    <cfRule type="expression" dxfId="5024" priority="1157" stopIfTrue="1">
      <formula>G25="やり投"</formula>
    </cfRule>
    <cfRule type="expression" dxfId="5023" priority="1158" stopIfTrue="1">
      <formula>G25="砲丸投"</formula>
    </cfRule>
    <cfRule type="expression" dxfId="5022" priority="1159" stopIfTrue="1">
      <formula>G25="走幅跳"</formula>
    </cfRule>
    <cfRule type="expression" dxfId="5021" priority="1160" stopIfTrue="1">
      <formula>G25="走高跳"</formula>
    </cfRule>
  </conditionalFormatting>
  <conditionalFormatting sqref="H27">
    <cfRule type="expression" dxfId="5020" priority="1151" stopIfTrue="1">
      <formula>G27="円盤投"</formula>
    </cfRule>
    <cfRule type="expression" dxfId="5019" priority="1152" stopIfTrue="1">
      <formula>G27="やり投"</formula>
    </cfRule>
    <cfRule type="expression" dxfId="5018" priority="1153" stopIfTrue="1">
      <formula>G27="砲丸投"</formula>
    </cfRule>
    <cfRule type="expression" dxfId="5017" priority="1154" stopIfTrue="1">
      <formula>G27="走幅跳"</formula>
    </cfRule>
    <cfRule type="expression" dxfId="5016" priority="1155" stopIfTrue="1">
      <formula>G27="走高跳"</formula>
    </cfRule>
  </conditionalFormatting>
  <conditionalFormatting sqref="H29">
    <cfRule type="expression" dxfId="5015" priority="1146" stopIfTrue="1">
      <formula>G29="円盤投"</formula>
    </cfRule>
    <cfRule type="expression" dxfId="5014" priority="1147" stopIfTrue="1">
      <formula>G29="やり投"</formula>
    </cfRule>
    <cfRule type="expression" dxfId="5013" priority="1148" stopIfTrue="1">
      <formula>G29="砲丸投"</formula>
    </cfRule>
    <cfRule type="expression" dxfId="5012" priority="1149" stopIfTrue="1">
      <formula>G29="走幅跳"</formula>
    </cfRule>
    <cfRule type="expression" dxfId="5011" priority="1150" stopIfTrue="1">
      <formula>G29="走高跳"</formula>
    </cfRule>
  </conditionalFormatting>
  <conditionalFormatting sqref="H31">
    <cfRule type="expression" dxfId="5010" priority="1141" stopIfTrue="1">
      <formula>G31="円盤投"</formula>
    </cfRule>
    <cfRule type="expression" dxfId="5009" priority="1142" stopIfTrue="1">
      <formula>G31="やり投"</formula>
    </cfRule>
    <cfRule type="expression" dxfId="5008" priority="1143" stopIfTrue="1">
      <formula>G31="砲丸投"</formula>
    </cfRule>
    <cfRule type="expression" dxfId="5007" priority="1144" stopIfTrue="1">
      <formula>G31="走幅跳"</formula>
    </cfRule>
    <cfRule type="expression" dxfId="5006" priority="1145" stopIfTrue="1">
      <formula>G31="走高跳"</formula>
    </cfRule>
  </conditionalFormatting>
  <conditionalFormatting sqref="H33">
    <cfRule type="expression" dxfId="5005" priority="1136" stopIfTrue="1">
      <formula>G33="円盤投"</formula>
    </cfRule>
    <cfRule type="expression" dxfId="5004" priority="1137" stopIfTrue="1">
      <formula>G33="やり投"</formula>
    </cfRule>
    <cfRule type="expression" dxfId="5003" priority="1138" stopIfTrue="1">
      <formula>G33="砲丸投"</formula>
    </cfRule>
    <cfRule type="expression" dxfId="5002" priority="1139" stopIfTrue="1">
      <formula>G33="走幅跳"</formula>
    </cfRule>
    <cfRule type="expression" dxfId="5001" priority="1140" stopIfTrue="1">
      <formula>G33="走高跳"</formula>
    </cfRule>
  </conditionalFormatting>
  <conditionalFormatting sqref="H35">
    <cfRule type="expression" dxfId="5000" priority="1131" stopIfTrue="1">
      <formula>G35="円盤投"</formula>
    </cfRule>
    <cfRule type="expression" dxfId="4999" priority="1132" stopIfTrue="1">
      <formula>G35="やり投"</formula>
    </cfRule>
    <cfRule type="expression" dxfId="4998" priority="1133" stopIfTrue="1">
      <formula>G35="砲丸投"</formula>
    </cfRule>
    <cfRule type="expression" dxfId="4997" priority="1134" stopIfTrue="1">
      <formula>G35="走幅跳"</formula>
    </cfRule>
    <cfRule type="expression" dxfId="4996" priority="1135" stopIfTrue="1">
      <formula>G35="走高跳"</formula>
    </cfRule>
  </conditionalFormatting>
  <conditionalFormatting sqref="H39">
    <cfRule type="expression" dxfId="4995" priority="1121" stopIfTrue="1">
      <formula>G39="円盤投"</formula>
    </cfRule>
    <cfRule type="expression" dxfId="4994" priority="1122" stopIfTrue="1">
      <formula>G39="やり投"</formula>
    </cfRule>
    <cfRule type="expression" dxfId="4993" priority="1123" stopIfTrue="1">
      <formula>G39="砲丸投"</formula>
    </cfRule>
    <cfRule type="expression" dxfId="4992" priority="1124" stopIfTrue="1">
      <formula>G39="走幅跳"</formula>
    </cfRule>
    <cfRule type="expression" dxfId="4991" priority="1125" stopIfTrue="1">
      <formula>G39="走高跳"</formula>
    </cfRule>
  </conditionalFormatting>
  <conditionalFormatting sqref="H41">
    <cfRule type="expression" dxfId="4990" priority="1116" stopIfTrue="1">
      <formula>G41="円盤投"</formula>
    </cfRule>
    <cfRule type="expression" dxfId="4989" priority="1117" stopIfTrue="1">
      <formula>G41="やり投"</formula>
    </cfRule>
    <cfRule type="expression" dxfId="4988" priority="1118" stopIfTrue="1">
      <formula>G41="砲丸投"</formula>
    </cfRule>
    <cfRule type="expression" dxfId="4987" priority="1119" stopIfTrue="1">
      <formula>G41="走幅跳"</formula>
    </cfRule>
    <cfRule type="expression" dxfId="4986" priority="1120" stopIfTrue="1">
      <formula>G41="走高跳"</formula>
    </cfRule>
  </conditionalFormatting>
  <conditionalFormatting sqref="H45">
    <cfRule type="expression" dxfId="4985" priority="1106" stopIfTrue="1">
      <formula>G45="円盤投"</formula>
    </cfRule>
    <cfRule type="expression" dxfId="4984" priority="1107" stopIfTrue="1">
      <formula>G45="やり投"</formula>
    </cfRule>
    <cfRule type="expression" dxfId="4983" priority="1108" stopIfTrue="1">
      <formula>G45="砲丸投"</formula>
    </cfRule>
    <cfRule type="expression" dxfId="4982" priority="1109" stopIfTrue="1">
      <formula>G45="走幅跳"</formula>
    </cfRule>
    <cfRule type="expression" dxfId="4981" priority="1110" stopIfTrue="1">
      <formula>G45="走高跳"</formula>
    </cfRule>
  </conditionalFormatting>
  <conditionalFormatting sqref="H47">
    <cfRule type="expression" dxfId="4980" priority="1101" stopIfTrue="1">
      <formula>G47="円盤投"</formula>
    </cfRule>
    <cfRule type="expression" dxfId="4979" priority="1102" stopIfTrue="1">
      <formula>G47="やり投"</formula>
    </cfRule>
    <cfRule type="expression" dxfId="4978" priority="1103" stopIfTrue="1">
      <formula>G47="砲丸投"</formula>
    </cfRule>
    <cfRule type="expression" dxfId="4977" priority="1104" stopIfTrue="1">
      <formula>G47="走幅跳"</formula>
    </cfRule>
    <cfRule type="expression" dxfId="4976" priority="1105" stopIfTrue="1">
      <formula>G47="走高跳"</formula>
    </cfRule>
  </conditionalFormatting>
  <conditionalFormatting sqref="J11">
    <cfRule type="expression" dxfId="4975" priority="1091" stopIfTrue="1">
      <formula>I11="円盤投"</formula>
    </cfRule>
    <cfRule type="expression" dxfId="4974" priority="1092" stopIfTrue="1">
      <formula>I11="やり投"</formula>
    </cfRule>
    <cfRule type="expression" dxfId="4973" priority="1093" stopIfTrue="1">
      <formula>I11="砲丸投"</formula>
    </cfRule>
    <cfRule type="expression" dxfId="4972" priority="1094" stopIfTrue="1">
      <formula>I11="走幅跳"</formula>
    </cfRule>
    <cfRule type="expression" dxfId="4971" priority="1095" stopIfTrue="1">
      <formula>I11="走高跳"</formula>
    </cfRule>
  </conditionalFormatting>
  <conditionalFormatting sqref="J13">
    <cfRule type="expression" dxfId="4970" priority="1086" stopIfTrue="1">
      <formula>I13="円盤投"</formula>
    </cfRule>
    <cfRule type="expression" dxfId="4969" priority="1087" stopIfTrue="1">
      <formula>I13="やり投"</formula>
    </cfRule>
    <cfRule type="expression" dxfId="4968" priority="1088" stopIfTrue="1">
      <formula>I13="砲丸投"</formula>
    </cfRule>
    <cfRule type="expression" dxfId="4967" priority="1089" stopIfTrue="1">
      <formula>I13="走幅跳"</formula>
    </cfRule>
    <cfRule type="expression" dxfId="4966" priority="1090" stopIfTrue="1">
      <formula>I13="走高跳"</formula>
    </cfRule>
  </conditionalFormatting>
  <conditionalFormatting sqref="J15">
    <cfRule type="expression" dxfId="4965" priority="1081" stopIfTrue="1">
      <formula>I15="円盤投"</formula>
    </cfRule>
    <cfRule type="expression" dxfId="4964" priority="1082" stopIfTrue="1">
      <formula>I15="やり投"</formula>
    </cfRule>
    <cfRule type="expression" dxfId="4963" priority="1083" stopIfTrue="1">
      <formula>I15="砲丸投"</formula>
    </cfRule>
    <cfRule type="expression" dxfId="4962" priority="1084" stopIfTrue="1">
      <formula>I15="走幅跳"</formula>
    </cfRule>
    <cfRule type="expression" dxfId="4961" priority="1085" stopIfTrue="1">
      <formula>I15="走高跳"</formula>
    </cfRule>
  </conditionalFormatting>
  <conditionalFormatting sqref="J17">
    <cfRule type="expression" dxfId="4960" priority="1076" stopIfTrue="1">
      <formula>I17="円盤投"</formula>
    </cfRule>
    <cfRule type="expression" dxfId="4959" priority="1077" stopIfTrue="1">
      <formula>I17="やり投"</formula>
    </cfRule>
    <cfRule type="expression" dxfId="4958" priority="1078" stopIfTrue="1">
      <formula>I17="砲丸投"</formula>
    </cfRule>
    <cfRule type="expression" dxfId="4957" priority="1079" stopIfTrue="1">
      <formula>I17="走幅跳"</formula>
    </cfRule>
    <cfRule type="expression" dxfId="4956" priority="1080" stopIfTrue="1">
      <formula>I17="走高跳"</formula>
    </cfRule>
  </conditionalFormatting>
  <conditionalFormatting sqref="J19">
    <cfRule type="expression" dxfId="4955" priority="1071" stopIfTrue="1">
      <formula>I19="円盤投"</formula>
    </cfRule>
    <cfRule type="expression" dxfId="4954" priority="1072" stopIfTrue="1">
      <formula>I19="やり投"</formula>
    </cfRule>
    <cfRule type="expression" dxfId="4953" priority="1073" stopIfTrue="1">
      <formula>I19="砲丸投"</formula>
    </cfRule>
    <cfRule type="expression" dxfId="4952" priority="1074" stopIfTrue="1">
      <formula>I19="走幅跳"</formula>
    </cfRule>
    <cfRule type="expression" dxfId="4951" priority="1075" stopIfTrue="1">
      <formula>I19="走高跳"</formula>
    </cfRule>
  </conditionalFormatting>
  <conditionalFormatting sqref="J21">
    <cfRule type="expression" dxfId="4950" priority="1066" stopIfTrue="1">
      <formula>I21="円盤投"</formula>
    </cfRule>
    <cfRule type="expression" dxfId="4949" priority="1067" stopIfTrue="1">
      <formula>I21="やり投"</formula>
    </cfRule>
    <cfRule type="expression" dxfId="4948" priority="1068" stopIfTrue="1">
      <formula>I21="砲丸投"</formula>
    </cfRule>
    <cfRule type="expression" dxfId="4947" priority="1069" stopIfTrue="1">
      <formula>I21="走幅跳"</formula>
    </cfRule>
    <cfRule type="expression" dxfId="4946" priority="1070" stopIfTrue="1">
      <formula>I21="走高跳"</formula>
    </cfRule>
  </conditionalFormatting>
  <conditionalFormatting sqref="J23">
    <cfRule type="expression" dxfId="4945" priority="1061" stopIfTrue="1">
      <formula>I23="円盤投"</formula>
    </cfRule>
    <cfRule type="expression" dxfId="4944" priority="1062" stopIfTrue="1">
      <formula>I23="やり投"</formula>
    </cfRule>
    <cfRule type="expression" dxfId="4943" priority="1063" stopIfTrue="1">
      <formula>I23="砲丸投"</formula>
    </cfRule>
    <cfRule type="expression" dxfId="4942" priority="1064" stopIfTrue="1">
      <formula>I23="走幅跳"</formula>
    </cfRule>
    <cfRule type="expression" dxfId="4941" priority="1065" stopIfTrue="1">
      <formula>I23="走高跳"</formula>
    </cfRule>
  </conditionalFormatting>
  <conditionalFormatting sqref="J25">
    <cfRule type="expression" dxfId="4940" priority="1056" stopIfTrue="1">
      <formula>I25="円盤投"</formula>
    </cfRule>
    <cfRule type="expression" dxfId="4939" priority="1057" stopIfTrue="1">
      <formula>I25="やり投"</formula>
    </cfRule>
    <cfRule type="expression" dxfId="4938" priority="1058" stopIfTrue="1">
      <formula>I25="砲丸投"</formula>
    </cfRule>
    <cfRule type="expression" dxfId="4937" priority="1059" stopIfTrue="1">
      <formula>I25="走幅跳"</formula>
    </cfRule>
    <cfRule type="expression" dxfId="4936" priority="1060" stopIfTrue="1">
      <formula>I25="走高跳"</formula>
    </cfRule>
  </conditionalFormatting>
  <conditionalFormatting sqref="J27">
    <cfRule type="expression" dxfId="4935" priority="1051" stopIfTrue="1">
      <formula>I27="円盤投"</formula>
    </cfRule>
    <cfRule type="expression" dxfId="4934" priority="1052" stopIfTrue="1">
      <formula>I27="やり投"</formula>
    </cfRule>
    <cfRule type="expression" dxfId="4933" priority="1053" stopIfTrue="1">
      <formula>I27="砲丸投"</formula>
    </cfRule>
    <cfRule type="expression" dxfId="4932" priority="1054" stopIfTrue="1">
      <formula>I27="走幅跳"</formula>
    </cfRule>
    <cfRule type="expression" dxfId="4931" priority="1055" stopIfTrue="1">
      <formula>I27="走高跳"</formula>
    </cfRule>
  </conditionalFormatting>
  <conditionalFormatting sqref="J29">
    <cfRule type="expression" dxfId="4930" priority="1046" stopIfTrue="1">
      <formula>I29="円盤投"</formula>
    </cfRule>
    <cfRule type="expression" dxfId="4929" priority="1047" stopIfTrue="1">
      <formula>I29="やり投"</formula>
    </cfRule>
    <cfRule type="expression" dxfId="4928" priority="1048" stopIfTrue="1">
      <formula>I29="砲丸投"</formula>
    </cfRule>
    <cfRule type="expression" dxfId="4927" priority="1049" stopIfTrue="1">
      <formula>I29="走幅跳"</formula>
    </cfRule>
    <cfRule type="expression" dxfId="4926" priority="1050" stopIfTrue="1">
      <formula>I29="走高跳"</formula>
    </cfRule>
  </conditionalFormatting>
  <conditionalFormatting sqref="J31">
    <cfRule type="expression" dxfId="4925" priority="1041" stopIfTrue="1">
      <formula>I31="円盤投"</formula>
    </cfRule>
    <cfRule type="expression" dxfId="4924" priority="1042" stopIfTrue="1">
      <formula>I31="やり投"</formula>
    </cfRule>
    <cfRule type="expression" dxfId="4923" priority="1043" stopIfTrue="1">
      <formula>I31="砲丸投"</formula>
    </cfRule>
    <cfRule type="expression" dxfId="4922" priority="1044" stopIfTrue="1">
      <formula>I31="走幅跳"</formula>
    </cfRule>
    <cfRule type="expression" dxfId="4921" priority="1045" stopIfTrue="1">
      <formula>I31="走高跳"</formula>
    </cfRule>
  </conditionalFormatting>
  <conditionalFormatting sqref="J33">
    <cfRule type="expression" dxfId="4920" priority="1036" stopIfTrue="1">
      <formula>I33="円盤投"</formula>
    </cfRule>
    <cfRule type="expression" dxfId="4919" priority="1037" stopIfTrue="1">
      <formula>I33="やり投"</formula>
    </cfRule>
    <cfRule type="expression" dxfId="4918" priority="1038" stopIfTrue="1">
      <formula>I33="砲丸投"</formula>
    </cfRule>
    <cfRule type="expression" dxfId="4917" priority="1039" stopIfTrue="1">
      <formula>I33="走幅跳"</formula>
    </cfRule>
    <cfRule type="expression" dxfId="4916" priority="1040" stopIfTrue="1">
      <formula>I33="走高跳"</formula>
    </cfRule>
  </conditionalFormatting>
  <conditionalFormatting sqref="J37">
    <cfRule type="expression" dxfId="4915" priority="1026" stopIfTrue="1">
      <formula>I37="円盤投"</formula>
    </cfRule>
    <cfRule type="expression" dxfId="4914" priority="1027" stopIfTrue="1">
      <formula>I37="やり投"</formula>
    </cfRule>
    <cfRule type="expression" dxfId="4913" priority="1028" stopIfTrue="1">
      <formula>I37="砲丸投"</formula>
    </cfRule>
    <cfRule type="expression" dxfId="4912" priority="1029" stopIfTrue="1">
      <formula>I37="走幅跳"</formula>
    </cfRule>
    <cfRule type="expression" dxfId="4911" priority="1030" stopIfTrue="1">
      <formula>I37="走高跳"</formula>
    </cfRule>
  </conditionalFormatting>
  <conditionalFormatting sqref="J39">
    <cfRule type="expression" dxfId="4910" priority="1021" stopIfTrue="1">
      <formula>I39="円盤投"</formula>
    </cfRule>
    <cfRule type="expression" dxfId="4909" priority="1022" stopIfTrue="1">
      <formula>I39="やり投"</formula>
    </cfRule>
    <cfRule type="expression" dxfId="4908" priority="1023" stopIfTrue="1">
      <formula>I39="砲丸投"</formula>
    </cfRule>
    <cfRule type="expression" dxfId="4907" priority="1024" stopIfTrue="1">
      <formula>I39="走幅跳"</formula>
    </cfRule>
    <cfRule type="expression" dxfId="4906" priority="1025" stopIfTrue="1">
      <formula>I39="走高跳"</formula>
    </cfRule>
  </conditionalFormatting>
  <conditionalFormatting sqref="J45">
    <cfRule type="expression" dxfId="4905" priority="1006" stopIfTrue="1">
      <formula>I45="円盤投"</formula>
    </cfRule>
    <cfRule type="expression" dxfId="4904" priority="1007" stopIfTrue="1">
      <formula>I45="やり投"</formula>
    </cfRule>
    <cfRule type="expression" dxfId="4903" priority="1008" stopIfTrue="1">
      <formula>I45="砲丸投"</formula>
    </cfRule>
    <cfRule type="expression" dxfId="4902" priority="1009" stopIfTrue="1">
      <formula>I45="走幅跳"</formula>
    </cfRule>
    <cfRule type="expression" dxfId="4901" priority="1010" stopIfTrue="1">
      <formula>I45="走高跳"</formula>
    </cfRule>
  </conditionalFormatting>
  <conditionalFormatting sqref="L9">
    <cfRule type="expression" dxfId="4900" priority="996" stopIfTrue="1">
      <formula>K9="円盤投"</formula>
    </cfRule>
    <cfRule type="expression" dxfId="4899" priority="997" stopIfTrue="1">
      <formula>K9="やり投"</formula>
    </cfRule>
    <cfRule type="expression" dxfId="4898" priority="998" stopIfTrue="1">
      <formula>K9="砲丸投"</formula>
    </cfRule>
    <cfRule type="expression" dxfId="4897" priority="999" stopIfTrue="1">
      <formula>K9="走幅跳"</formula>
    </cfRule>
    <cfRule type="expression" dxfId="4896" priority="1000" stopIfTrue="1">
      <formula>K9="走高跳"</formula>
    </cfRule>
  </conditionalFormatting>
  <conditionalFormatting sqref="L11">
    <cfRule type="expression" dxfId="4895" priority="991" stopIfTrue="1">
      <formula>K11="円盤投"</formula>
    </cfRule>
    <cfRule type="expression" dxfId="4894" priority="992" stopIfTrue="1">
      <formula>K11="やり投"</formula>
    </cfRule>
    <cfRule type="expression" dxfId="4893" priority="993" stopIfTrue="1">
      <formula>K11="砲丸投"</formula>
    </cfRule>
    <cfRule type="expression" dxfId="4892" priority="994" stopIfTrue="1">
      <formula>K11="走幅跳"</formula>
    </cfRule>
    <cfRule type="expression" dxfId="4891" priority="995" stopIfTrue="1">
      <formula>K11="走高跳"</formula>
    </cfRule>
  </conditionalFormatting>
  <conditionalFormatting sqref="L13">
    <cfRule type="expression" dxfId="4890" priority="986" stopIfTrue="1">
      <formula>K13="円盤投"</formula>
    </cfRule>
    <cfRule type="expression" dxfId="4889" priority="987" stopIfTrue="1">
      <formula>K13="やり投"</formula>
    </cfRule>
    <cfRule type="expression" dxfId="4888" priority="988" stopIfTrue="1">
      <formula>K13="砲丸投"</formula>
    </cfRule>
    <cfRule type="expression" dxfId="4887" priority="989" stopIfTrue="1">
      <formula>K13="走幅跳"</formula>
    </cfRule>
    <cfRule type="expression" dxfId="4886" priority="990" stopIfTrue="1">
      <formula>K13="走高跳"</formula>
    </cfRule>
  </conditionalFormatting>
  <conditionalFormatting sqref="L15">
    <cfRule type="expression" dxfId="4885" priority="981" stopIfTrue="1">
      <formula>K15="円盤投"</formula>
    </cfRule>
    <cfRule type="expression" dxfId="4884" priority="982" stopIfTrue="1">
      <formula>K15="やり投"</formula>
    </cfRule>
    <cfRule type="expression" dxfId="4883" priority="983" stopIfTrue="1">
      <formula>K15="砲丸投"</formula>
    </cfRule>
    <cfRule type="expression" dxfId="4882" priority="984" stopIfTrue="1">
      <formula>K15="走幅跳"</formula>
    </cfRule>
    <cfRule type="expression" dxfId="4881" priority="985" stopIfTrue="1">
      <formula>K15="走高跳"</formula>
    </cfRule>
  </conditionalFormatting>
  <conditionalFormatting sqref="L17">
    <cfRule type="expression" dxfId="4880" priority="976" stopIfTrue="1">
      <formula>K17="円盤投"</formula>
    </cfRule>
    <cfRule type="expression" dxfId="4879" priority="977" stopIfTrue="1">
      <formula>K17="やり投"</formula>
    </cfRule>
    <cfRule type="expression" dxfId="4878" priority="978" stopIfTrue="1">
      <formula>K17="砲丸投"</formula>
    </cfRule>
    <cfRule type="expression" dxfId="4877" priority="979" stopIfTrue="1">
      <formula>K17="走幅跳"</formula>
    </cfRule>
    <cfRule type="expression" dxfId="4876" priority="980" stopIfTrue="1">
      <formula>K17="走高跳"</formula>
    </cfRule>
  </conditionalFormatting>
  <conditionalFormatting sqref="L19">
    <cfRule type="expression" dxfId="4875" priority="971" stopIfTrue="1">
      <formula>K19="円盤投"</formula>
    </cfRule>
    <cfRule type="expression" dxfId="4874" priority="972" stopIfTrue="1">
      <formula>K19="やり投"</formula>
    </cfRule>
    <cfRule type="expression" dxfId="4873" priority="973" stopIfTrue="1">
      <formula>K19="砲丸投"</formula>
    </cfRule>
    <cfRule type="expression" dxfId="4872" priority="974" stopIfTrue="1">
      <formula>K19="走幅跳"</formula>
    </cfRule>
    <cfRule type="expression" dxfId="4871" priority="975" stopIfTrue="1">
      <formula>K19="走高跳"</formula>
    </cfRule>
  </conditionalFormatting>
  <conditionalFormatting sqref="L21">
    <cfRule type="expression" dxfId="4870" priority="966" stopIfTrue="1">
      <formula>K21="円盤投"</formula>
    </cfRule>
    <cfRule type="expression" dxfId="4869" priority="967" stopIfTrue="1">
      <formula>K21="やり投"</formula>
    </cfRule>
    <cfRule type="expression" dxfId="4868" priority="968" stopIfTrue="1">
      <formula>K21="砲丸投"</formula>
    </cfRule>
    <cfRule type="expression" dxfId="4867" priority="969" stopIfTrue="1">
      <formula>K21="走幅跳"</formula>
    </cfRule>
    <cfRule type="expression" dxfId="4866" priority="970" stopIfTrue="1">
      <formula>K21="走高跳"</formula>
    </cfRule>
  </conditionalFormatting>
  <conditionalFormatting sqref="L23">
    <cfRule type="expression" dxfId="4865" priority="961" stopIfTrue="1">
      <formula>K23="円盤投"</formula>
    </cfRule>
    <cfRule type="expression" dxfId="4864" priority="962" stopIfTrue="1">
      <formula>K23="やり投"</formula>
    </cfRule>
    <cfRule type="expression" dxfId="4863" priority="963" stopIfTrue="1">
      <formula>K23="砲丸投"</formula>
    </cfRule>
    <cfRule type="expression" dxfId="4862" priority="964" stopIfTrue="1">
      <formula>K23="走幅跳"</formula>
    </cfRule>
    <cfRule type="expression" dxfId="4861" priority="965" stopIfTrue="1">
      <formula>K23="走高跳"</formula>
    </cfRule>
  </conditionalFormatting>
  <conditionalFormatting sqref="L25">
    <cfRule type="expression" dxfId="4860" priority="956" stopIfTrue="1">
      <formula>K25="円盤投"</formula>
    </cfRule>
    <cfRule type="expression" dxfId="4859" priority="957" stopIfTrue="1">
      <formula>K25="やり投"</formula>
    </cfRule>
    <cfRule type="expression" dxfId="4858" priority="958" stopIfTrue="1">
      <formula>K25="砲丸投"</formula>
    </cfRule>
    <cfRule type="expression" dxfId="4857" priority="959" stopIfTrue="1">
      <formula>K25="走幅跳"</formula>
    </cfRule>
    <cfRule type="expression" dxfId="4856" priority="960" stopIfTrue="1">
      <formula>K25="走高跳"</formula>
    </cfRule>
  </conditionalFormatting>
  <conditionalFormatting sqref="L27">
    <cfRule type="expression" dxfId="4855" priority="951" stopIfTrue="1">
      <formula>K27="円盤投"</formula>
    </cfRule>
    <cfRule type="expression" dxfId="4854" priority="952" stopIfTrue="1">
      <formula>K27="やり投"</formula>
    </cfRule>
    <cfRule type="expression" dxfId="4853" priority="953" stopIfTrue="1">
      <formula>K27="砲丸投"</formula>
    </cfRule>
    <cfRule type="expression" dxfId="4852" priority="954" stopIfTrue="1">
      <formula>K27="走幅跳"</formula>
    </cfRule>
    <cfRule type="expression" dxfId="4851" priority="955" stopIfTrue="1">
      <formula>K27="走高跳"</formula>
    </cfRule>
  </conditionalFormatting>
  <conditionalFormatting sqref="L29">
    <cfRule type="expression" dxfId="4850" priority="946" stopIfTrue="1">
      <formula>K29="円盤投"</formula>
    </cfRule>
    <cfRule type="expression" dxfId="4849" priority="947" stopIfTrue="1">
      <formula>K29="やり投"</formula>
    </cfRule>
    <cfRule type="expression" dxfId="4848" priority="948" stopIfTrue="1">
      <formula>K29="砲丸投"</formula>
    </cfRule>
    <cfRule type="expression" dxfId="4847" priority="949" stopIfTrue="1">
      <formula>K29="走幅跳"</formula>
    </cfRule>
    <cfRule type="expression" dxfId="4846" priority="950" stopIfTrue="1">
      <formula>K29="走高跳"</formula>
    </cfRule>
  </conditionalFormatting>
  <conditionalFormatting sqref="L33">
    <cfRule type="expression" dxfId="4845" priority="936" stopIfTrue="1">
      <formula>K33="円盤投"</formula>
    </cfRule>
    <cfRule type="expression" dxfId="4844" priority="937" stopIfTrue="1">
      <formula>K33="やり投"</formula>
    </cfRule>
    <cfRule type="expression" dxfId="4843" priority="938" stopIfTrue="1">
      <formula>K33="砲丸投"</formula>
    </cfRule>
    <cfRule type="expression" dxfId="4842" priority="939" stopIfTrue="1">
      <formula>K33="走幅跳"</formula>
    </cfRule>
    <cfRule type="expression" dxfId="4841" priority="940" stopIfTrue="1">
      <formula>K33="走高跳"</formula>
    </cfRule>
  </conditionalFormatting>
  <conditionalFormatting sqref="L35">
    <cfRule type="expression" dxfId="4840" priority="931" stopIfTrue="1">
      <formula>K35="円盤投"</formula>
    </cfRule>
    <cfRule type="expression" dxfId="4839" priority="932" stopIfTrue="1">
      <formula>K35="やり投"</formula>
    </cfRule>
    <cfRule type="expression" dxfId="4838" priority="933" stopIfTrue="1">
      <formula>K35="砲丸投"</formula>
    </cfRule>
    <cfRule type="expression" dxfId="4837" priority="934" stopIfTrue="1">
      <formula>K35="走幅跳"</formula>
    </cfRule>
    <cfRule type="expression" dxfId="4836" priority="935" stopIfTrue="1">
      <formula>K35="走高跳"</formula>
    </cfRule>
  </conditionalFormatting>
  <conditionalFormatting sqref="L37">
    <cfRule type="expression" dxfId="4835" priority="926" stopIfTrue="1">
      <formula>K37="円盤投"</formula>
    </cfRule>
    <cfRule type="expression" dxfId="4834" priority="927" stopIfTrue="1">
      <formula>K37="やり投"</formula>
    </cfRule>
    <cfRule type="expression" dxfId="4833" priority="928" stopIfTrue="1">
      <formula>K37="砲丸投"</formula>
    </cfRule>
    <cfRule type="expression" dxfId="4832" priority="929" stopIfTrue="1">
      <formula>K37="走幅跳"</formula>
    </cfRule>
    <cfRule type="expression" dxfId="4831" priority="930" stopIfTrue="1">
      <formula>K37="走高跳"</formula>
    </cfRule>
  </conditionalFormatting>
  <conditionalFormatting sqref="L39">
    <cfRule type="expression" dxfId="4830" priority="921" stopIfTrue="1">
      <formula>K39="円盤投"</formula>
    </cfRule>
    <cfRule type="expression" dxfId="4829" priority="922" stopIfTrue="1">
      <formula>K39="やり投"</formula>
    </cfRule>
    <cfRule type="expression" dxfId="4828" priority="923" stopIfTrue="1">
      <formula>K39="砲丸投"</formula>
    </cfRule>
    <cfRule type="expression" dxfId="4827" priority="924" stopIfTrue="1">
      <formula>K39="走幅跳"</formula>
    </cfRule>
    <cfRule type="expression" dxfId="4826" priority="925" stopIfTrue="1">
      <formula>K39="走高跳"</formula>
    </cfRule>
  </conditionalFormatting>
  <conditionalFormatting sqref="L41">
    <cfRule type="expression" dxfId="4825" priority="916" stopIfTrue="1">
      <formula>K41="円盤投"</formula>
    </cfRule>
    <cfRule type="expression" dxfId="4824" priority="917" stopIfTrue="1">
      <formula>K41="やり投"</formula>
    </cfRule>
    <cfRule type="expression" dxfId="4823" priority="918" stopIfTrue="1">
      <formula>K41="砲丸投"</formula>
    </cfRule>
    <cfRule type="expression" dxfId="4822" priority="919" stopIfTrue="1">
      <formula>K41="走幅跳"</formula>
    </cfRule>
    <cfRule type="expression" dxfId="4821" priority="920" stopIfTrue="1">
      <formula>K41="走高跳"</formula>
    </cfRule>
  </conditionalFormatting>
  <conditionalFormatting sqref="L43">
    <cfRule type="expression" dxfId="4820" priority="911" stopIfTrue="1">
      <formula>K43="円盤投"</formula>
    </cfRule>
    <cfRule type="expression" dxfId="4819" priority="912" stopIfTrue="1">
      <formula>K43="やり投"</formula>
    </cfRule>
    <cfRule type="expression" dxfId="4818" priority="913" stopIfTrue="1">
      <formula>K43="砲丸投"</formula>
    </cfRule>
    <cfRule type="expression" dxfId="4817" priority="914" stopIfTrue="1">
      <formula>K43="走幅跳"</formula>
    </cfRule>
    <cfRule type="expression" dxfId="4816" priority="915" stopIfTrue="1">
      <formula>K43="走高跳"</formula>
    </cfRule>
  </conditionalFormatting>
  <conditionalFormatting sqref="L45">
    <cfRule type="expression" dxfId="4815" priority="906" stopIfTrue="1">
      <formula>K45="円盤投"</formula>
    </cfRule>
    <cfRule type="expression" dxfId="4814" priority="907" stopIfTrue="1">
      <formula>K45="やり投"</formula>
    </cfRule>
    <cfRule type="expression" dxfId="4813" priority="908" stopIfTrue="1">
      <formula>K45="砲丸投"</formula>
    </cfRule>
    <cfRule type="expression" dxfId="4812" priority="909" stopIfTrue="1">
      <formula>K45="走幅跳"</formula>
    </cfRule>
    <cfRule type="expression" dxfId="4811" priority="910" stopIfTrue="1">
      <formula>K45="走高跳"</formula>
    </cfRule>
  </conditionalFormatting>
  <conditionalFormatting sqref="L47">
    <cfRule type="expression" dxfId="4810" priority="901" stopIfTrue="1">
      <formula>K47="円盤投"</formula>
    </cfRule>
    <cfRule type="expression" dxfId="4809" priority="902" stopIfTrue="1">
      <formula>K47="やり投"</formula>
    </cfRule>
    <cfRule type="expression" dxfId="4808" priority="903" stopIfTrue="1">
      <formula>K47="砲丸投"</formula>
    </cfRule>
    <cfRule type="expression" dxfId="4807" priority="904" stopIfTrue="1">
      <formula>K47="走幅跳"</formula>
    </cfRule>
    <cfRule type="expression" dxfId="4806" priority="905" stopIfTrue="1">
      <formula>K47="走高跳"</formula>
    </cfRule>
  </conditionalFormatting>
  <conditionalFormatting sqref="H62">
    <cfRule type="expression" dxfId="4805" priority="896" stopIfTrue="1">
      <formula>G62="円盤投"</formula>
    </cfRule>
    <cfRule type="expression" dxfId="4804" priority="897" stopIfTrue="1">
      <formula>G62="やり投"</formula>
    </cfRule>
    <cfRule type="expression" dxfId="4803" priority="898" stopIfTrue="1">
      <formula>G62="砲丸投"</formula>
    </cfRule>
    <cfRule type="expression" dxfId="4802" priority="899" stopIfTrue="1">
      <formula>G62="走幅跳"</formula>
    </cfRule>
    <cfRule type="expression" dxfId="4801" priority="900" stopIfTrue="1">
      <formula>G62="走高跳"</formula>
    </cfRule>
  </conditionalFormatting>
  <conditionalFormatting sqref="L84">
    <cfRule type="expression" dxfId="4800" priority="641" stopIfTrue="1">
      <formula>K84="円盤投"</formula>
    </cfRule>
    <cfRule type="expression" dxfId="4799" priority="642" stopIfTrue="1">
      <formula>K84="やり投"</formula>
    </cfRule>
    <cfRule type="expression" dxfId="4798" priority="643" stopIfTrue="1">
      <formula>K84="砲丸投"</formula>
    </cfRule>
    <cfRule type="expression" dxfId="4797" priority="644" stopIfTrue="1">
      <formula>K84="走幅跳"</formula>
    </cfRule>
    <cfRule type="expression" dxfId="4796" priority="645" stopIfTrue="1">
      <formula>K84="走高跳"</formula>
    </cfRule>
  </conditionalFormatting>
  <conditionalFormatting sqref="J88">
    <cfRule type="expression" dxfId="4795" priority="731" stopIfTrue="1">
      <formula>I88="円盤投"</formula>
    </cfRule>
    <cfRule type="expression" dxfId="4794" priority="732" stopIfTrue="1">
      <formula>I88="やり投"</formula>
    </cfRule>
    <cfRule type="expression" dxfId="4793" priority="733" stopIfTrue="1">
      <formula>I88="砲丸投"</formula>
    </cfRule>
    <cfRule type="expression" dxfId="4792" priority="734" stopIfTrue="1">
      <formula>I88="走幅跳"</formula>
    </cfRule>
    <cfRule type="expression" dxfId="4791" priority="735" stopIfTrue="1">
      <formula>I88="走高跳"</formula>
    </cfRule>
  </conditionalFormatting>
  <conditionalFormatting sqref="H90">
    <cfRule type="expression" dxfId="4790" priority="826" stopIfTrue="1">
      <formula>G90="円盤投"</formula>
    </cfRule>
    <cfRule type="expression" dxfId="4789" priority="827" stopIfTrue="1">
      <formula>G90="やり投"</formula>
    </cfRule>
    <cfRule type="expression" dxfId="4788" priority="828" stopIfTrue="1">
      <formula>G90="砲丸投"</formula>
    </cfRule>
    <cfRule type="expression" dxfId="4787" priority="829" stopIfTrue="1">
      <formula>G90="走幅跳"</formula>
    </cfRule>
    <cfRule type="expression" dxfId="4786" priority="830" stopIfTrue="1">
      <formula>G90="走高跳"</formula>
    </cfRule>
  </conditionalFormatting>
  <conditionalFormatting sqref="J96">
    <cfRule type="expression" dxfId="4785" priority="711" stopIfTrue="1">
      <formula>I96="円盤投"</formula>
    </cfRule>
    <cfRule type="expression" dxfId="4784" priority="712" stopIfTrue="1">
      <formula>I96="やり投"</formula>
    </cfRule>
    <cfRule type="expression" dxfId="4783" priority="713" stopIfTrue="1">
      <formula>I96="砲丸投"</formula>
    </cfRule>
    <cfRule type="expression" dxfId="4782" priority="714" stopIfTrue="1">
      <formula>I96="走幅跳"</formula>
    </cfRule>
    <cfRule type="expression" dxfId="4781" priority="715" stopIfTrue="1">
      <formula>I96="走高跳"</formula>
    </cfRule>
  </conditionalFormatting>
  <conditionalFormatting sqref="J94">
    <cfRule type="expression" dxfId="4780" priority="716" stopIfTrue="1">
      <formula>I94="円盤投"</formula>
    </cfRule>
    <cfRule type="expression" dxfId="4779" priority="717" stopIfTrue="1">
      <formula>I94="やり投"</formula>
    </cfRule>
    <cfRule type="expression" dxfId="4778" priority="718" stopIfTrue="1">
      <formula>I94="砲丸投"</formula>
    </cfRule>
    <cfRule type="expression" dxfId="4777" priority="719" stopIfTrue="1">
      <formula>I94="走幅跳"</formula>
    </cfRule>
    <cfRule type="expression" dxfId="4776" priority="720" stopIfTrue="1">
      <formula>I94="走高跳"</formula>
    </cfRule>
  </conditionalFormatting>
  <conditionalFormatting sqref="H96">
    <cfRule type="expression" dxfId="4775" priority="811" stopIfTrue="1">
      <formula>G96="円盤投"</formula>
    </cfRule>
    <cfRule type="expression" dxfId="4774" priority="812" stopIfTrue="1">
      <formula>G96="やり投"</formula>
    </cfRule>
    <cfRule type="expression" dxfId="4773" priority="813" stopIfTrue="1">
      <formula>G96="砲丸投"</formula>
    </cfRule>
    <cfRule type="expression" dxfId="4772" priority="814" stopIfTrue="1">
      <formula>G96="走幅跳"</formula>
    </cfRule>
    <cfRule type="expression" dxfId="4771" priority="815" stopIfTrue="1">
      <formula>G96="走高跳"</formula>
    </cfRule>
  </conditionalFormatting>
  <conditionalFormatting sqref="J100">
    <cfRule type="expression" dxfId="4770" priority="701" stopIfTrue="1">
      <formula>I100="円盤投"</formula>
    </cfRule>
    <cfRule type="expression" dxfId="4769" priority="702" stopIfTrue="1">
      <formula>I100="やり投"</formula>
    </cfRule>
    <cfRule type="expression" dxfId="4768" priority="703" stopIfTrue="1">
      <formula>I100="砲丸投"</formula>
    </cfRule>
    <cfRule type="expression" dxfId="4767" priority="704" stopIfTrue="1">
      <formula>I100="走幅跳"</formula>
    </cfRule>
    <cfRule type="expression" dxfId="4766" priority="705" stopIfTrue="1">
      <formula>I100="走高跳"</formula>
    </cfRule>
  </conditionalFormatting>
  <conditionalFormatting sqref="J62">
    <cfRule type="expression" dxfId="4765" priority="796" stopIfTrue="1">
      <formula>I62="円盤投"</formula>
    </cfRule>
    <cfRule type="expression" dxfId="4764" priority="797" stopIfTrue="1">
      <formula>I62="やり投"</formula>
    </cfRule>
    <cfRule type="expression" dxfId="4763" priority="798" stopIfTrue="1">
      <formula>I62="砲丸投"</formula>
    </cfRule>
    <cfRule type="expression" dxfId="4762" priority="799" stopIfTrue="1">
      <formula>I62="走幅跳"</formula>
    </cfRule>
    <cfRule type="expression" dxfId="4761" priority="800" stopIfTrue="1">
      <formula>I62="走高跳"</formula>
    </cfRule>
  </conditionalFormatting>
  <conditionalFormatting sqref="H64">
    <cfRule type="expression" dxfId="4760" priority="891" stopIfTrue="1">
      <formula>G64="円盤投"</formula>
    </cfRule>
    <cfRule type="expression" dxfId="4759" priority="892" stopIfTrue="1">
      <formula>G64="やり投"</formula>
    </cfRule>
    <cfRule type="expression" dxfId="4758" priority="893" stopIfTrue="1">
      <formula>G64="砲丸投"</formula>
    </cfRule>
    <cfRule type="expression" dxfId="4757" priority="894" stopIfTrue="1">
      <formula>G64="走幅跳"</formula>
    </cfRule>
    <cfRule type="expression" dxfId="4756" priority="895" stopIfTrue="1">
      <formula>G64="走高跳"</formula>
    </cfRule>
  </conditionalFormatting>
  <conditionalFormatting sqref="H66">
    <cfRule type="expression" dxfId="4755" priority="886" stopIfTrue="1">
      <formula>G66="円盤投"</formula>
    </cfRule>
    <cfRule type="expression" dxfId="4754" priority="887" stopIfTrue="1">
      <formula>G66="やり投"</formula>
    </cfRule>
    <cfRule type="expression" dxfId="4753" priority="888" stopIfTrue="1">
      <formula>G66="砲丸投"</formula>
    </cfRule>
    <cfRule type="expression" dxfId="4752" priority="889" stopIfTrue="1">
      <formula>G66="走幅跳"</formula>
    </cfRule>
    <cfRule type="expression" dxfId="4751" priority="890" stopIfTrue="1">
      <formula>G66="走高跳"</formula>
    </cfRule>
  </conditionalFormatting>
  <conditionalFormatting sqref="H68">
    <cfRule type="expression" dxfId="4750" priority="881" stopIfTrue="1">
      <formula>G68="円盤投"</formula>
    </cfRule>
    <cfRule type="expression" dxfId="4749" priority="882" stopIfTrue="1">
      <formula>G68="やり投"</formula>
    </cfRule>
    <cfRule type="expression" dxfId="4748" priority="883" stopIfTrue="1">
      <formula>G68="砲丸投"</formula>
    </cfRule>
    <cfRule type="expression" dxfId="4747" priority="884" stopIfTrue="1">
      <formula>G68="走幅跳"</formula>
    </cfRule>
    <cfRule type="expression" dxfId="4746" priority="885" stopIfTrue="1">
      <formula>G68="走高跳"</formula>
    </cfRule>
  </conditionalFormatting>
  <conditionalFormatting sqref="H70">
    <cfRule type="expression" dxfId="4745" priority="876" stopIfTrue="1">
      <formula>G70="円盤投"</formula>
    </cfRule>
    <cfRule type="expression" dxfId="4744" priority="877" stopIfTrue="1">
      <formula>G70="やり投"</formula>
    </cfRule>
    <cfRule type="expression" dxfId="4743" priority="878" stopIfTrue="1">
      <formula>G70="砲丸投"</formula>
    </cfRule>
    <cfRule type="expression" dxfId="4742" priority="879" stopIfTrue="1">
      <formula>G70="走幅跳"</formula>
    </cfRule>
    <cfRule type="expression" dxfId="4741" priority="880" stopIfTrue="1">
      <formula>G70="走高跳"</formula>
    </cfRule>
  </conditionalFormatting>
  <conditionalFormatting sqref="H72">
    <cfRule type="expression" dxfId="4740" priority="871" stopIfTrue="1">
      <formula>G72="円盤投"</formula>
    </cfRule>
    <cfRule type="expression" dxfId="4739" priority="872" stopIfTrue="1">
      <formula>G72="やり投"</formula>
    </cfRule>
    <cfRule type="expression" dxfId="4738" priority="873" stopIfTrue="1">
      <formula>G72="砲丸投"</formula>
    </cfRule>
    <cfRule type="expression" dxfId="4737" priority="874" stopIfTrue="1">
      <formula>G72="走幅跳"</formula>
    </cfRule>
    <cfRule type="expression" dxfId="4736" priority="875" stopIfTrue="1">
      <formula>G72="走高跳"</formula>
    </cfRule>
  </conditionalFormatting>
  <conditionalFormatting sqref="H74">
    <cfRule type="expression" dxfId="4735" priority="866" stopIfTrue="1">
      <formula>G74="円盤投"</formula>
    </cfRule>
    <cfRule type="expression" dxfId="4734" priority="867" stopIfTrue="1">
      <formula>G74="やり投"</formula>
    </cfRule>
    <cfRule type="expression" dxfId="4733" priority="868" stopIfTrue="1">
      <formula>G74="砲丸投"</formula>
    </cfRule>
    <cfRule type="expression" dxfId="4732" priority="869" stopIfTrue="1">
      <formula>G74="走幅跳"</formula>
    </cfRule>
    <cfRule type="expression" dxfId="4731" priority="870" stopIfTrue="1">
      <formula>G74="走高跳"</formula>
    </cfRule>
  </conditionalFormatting>
  <conditionalFormatting sqref="H76">
    <cfRule type="expression" dxfId="4730" priority="861" stopIfTrue="1">
      <formula>G76="円盤投"</formula>
    </cfRule>
    <cfRule type="expression" dxfId="4729" priority="862" stopIfTrue="1">
      <formula>G76="やり投"</formula>
    </cfRule>
    <cfRule type="expression" dxfId="4728" priority="863" stopIfTrue="1">
      <formula>G76="砲丸投"</formula>
    </cfRule>
    <cfRule type="expression" dxfId="4727" priority="864" stopIfTrue="1">
      <formula>G76="走幅跳"</formula>
    </cfRule>
    <cfRule type="expression" dxfId="4726" priority="865" stopIfTrue="1">
      <formula>G76="走高跳"</formula>
    </cfRule>
  </conditionalFormatting>
  <conditionalFormatting sqref="H78">
    <cfRule type="expression" dxfId="4725" priority="856" stopIfTrue="1">
      <formula>G78="円盤投"</formula>
    </cfRule>
    <cfRule type="expression" dxfId="4724" priority="857" stopIfTrue="1">
      <formula>G78="やり投"</formula>
    </cfRule>
    <cfRule type="expression" dxfId="4723" priority="858" stopIfTrue="1">
      <formula>G78="砲丸投"</formula>
    </cfRule>
    <cfRule type="expression" dxfId="4722" priority="859" stopIfTrue="1">
      <formula>G78="走幅跳"</formula>
    </cfRule>
    <cfRule type="expression" dxfId="4721" priority="860" stopIfTrue="1">
      <formula>G78="走高跳"</formula>
    </cfRule>
  </conditionalFormatting>
  <conditionalFormatting sqref="H80">
    <cfRule type="expression" dxfId="4720" priority="851" stopIfTrue="1">
      <formula>G80="円盤投"</formula>
    </cfRule>
    <cfRule type="expression" dxfId="4719" priority="852" stopIfTrue="1">
      <formula>G80="やり投"</formula>
    </cfRule>
    <cfRule type="expression" dxfId="4718" priority="853" stopIfTrue="1">
      <formula>G80="砲丸投"</formula>
    </cfRule>
    <cfRule type="expression" dxfId="4717" priority="854" stopIfTrue="1">
      <formula>G80="走幅跳"</formula>
    </cfRule>
    <cfRule type="expression" dxfId="4716" priority="855" stopIfTrue="1">
      <formula>G80="走高跳"</formula>
    </cfRule>
  </conditionalFormatting>
  <conditionalFormatting sqref="H82">
    <cfRule type="expression" dxfId="4715" priority="846" stopIfTrue="1">
      <formula>G82="円盤投"</formula>
    </cfRule>
    <cfRule type="expression" dxfId="4714" priority="847" stopIfTrue="1">
      <formula>G82="やり投"</formula>
    </cfRule>
    <cfRule type="expression" dxfId="4713" priority="848" stopIfTrue="1">
      <formula>G82="砲丸投"</formula>
    </cfRule>
    <cfRule type="expression" dxfId="4712" priority="849" stopIfTrue="1">
      <formula>G82="走幅跳"</formula>
    </cfRule>
    <cfRule type="expression" dxfId="4711" priority="850" stopIfTrue="1">
      <formula>G82="走高跳"</formula>
    </cfRule>
  </conditionalFormatting>
  <conditionalFormatting sqref="H84">
    <cfRule type="expression" dxfId="4710" priority="841" stopIfTrue="1">
      <formula>G84="円盤投"</formula>
    </cfRule>
    <cfRule type="expression" dxfId="4709" priority="842" stopIfTrue="1">
      <formula>G84="やり投"</formula>
    </cfRule>
    <cfRule type="expression" dxfId="4708" priority="843" stopIfTrue="1">
      <formula>G84="砲丸投"</formula>
    </cfRule>
    <cfRule type="expression" dxfId="4707" priority="844" stopIfTrue="1">
      <formula>G84="走幅跳"</formula>
    </cfRule>
    <cfRule type="expression" dxfId="4706" priority="845" stopIfTrue="1">
      <formula>G84="走高跳"</formula>
    </cfRule>
  </conditionalFormatting>
  <conditionalFormatting sqref="H86">
    <cfRule type="expression" dxfId="4705" priority="836" stopIfTrue="1">
      <formula>G86="円盤投"</formula>
    </cfRule>
    <cfRule type="expression" dxfId="4704" priority="837" stopIfTrue="1">
      <formula>G86="やり投"</formula>
    </cfRule>
    <cfRule type="expression" dxfId="4703" priority="838" stopIfTrue="1">
      <formula>G86="砲丸投"</formula>
    </cfRule>
    <cfRule type="expression" dxfId="4702" priority="839" stopIfTrue="1">
      <formula>G86="走幅跳"</formula>
    </cfRule>
    <cfRule type="expression" dxfId="4701" priority="840" stopIfTrue="1">
      <formula>G86="走高跳"</formula>
    </cfRule>
  </conditionalFormatting>
  <conditionalFormatting sqref="H88">
    <cfRule type="expression" dxfId="4700" priority="831" stopIfTrue="1">
      <formula>G88="円盤投"</formula>
    </cfRule>
    <cfRule type="expression" dxfId="4699" priority="832" stopIfTrue="1">
      <formula>G88="やり投"</formula>
    </cfRule>
    <cfRule type="expression" dxfId="4698" priority="833" stopIfTrue="1">
      <formula>G88="砲丸投"</formula>
    </cfRule>
    <cfRule type="expression" dxfId="4697" priority="834" stopIfTrue="1">
      <formula>G88="走幅跳"</formula>
    </cfRule>
    <cfRule type="expression" dxfId="4696" priority="835" stopIfTrue="1">
      <formula>G88="走高跳"</formula>
    </cfRule>
  </conditionalFormatting>
  <conditionalFormatting sqref="H92">
    <cfRule type="expression" dxfId="4695" priority="821" stopIfTrue="1">
      <formula>G92="円盤投"</formula>
    </cfRule>
    <cfRule type="expression" dxfId="4694" priority="822" stopIfTrue="1">
      <formula>G92="やり投"</formula>
    </cfRule>
    <cfRule type="expression" dxfId="4693" priority="823" stopIfTrue="1">
      <formula>G92="砲丸投"</formula>
    </cfRule>
    <cfRule type="expression" dxfId="4692" priority="824" stopIfTrue="1">
      <formula>G92="走幅跳"</formula>
    </cfRule>
    <cfRule type="expression" dxfId="4691" priority="825" stopIfTrue="1">
      <formula>G92="走高跳"</formula>
    </cfRule>
  </conditionalFormatting>
  <conditionalFormatting sqref="H94">
    <cfRule type="expression" dxfId="4690" priority="816" stopIfTrue="1">
      <formula>G94="円盤投"</formula>
    </cfRule>
    <cfRule type="expression" dxfId="4689" priority="817" stopIfTrue="1">
      <formula>G94="やり投"</formula>
    </cfRule>
    <cfRule type="expression" dxfId="4688" priority="818" stopIfTrue="1">
      <formula>G94="砲丸投"</formula>
    </cfRule>
    <cfRule type="expression" dxfId="4687" priority="819" stopIfTrue="1">
      <formula>G94="走幅跳"</formula>
    </cfRule>
    <cfRule type="expression" dxfId="4686" priority="820" stopIfTrue="1">
      <formula>G94="走高跳"</formula>
    </cfRule>
  </conditionalFormatting>
  <conditionalFormatting sqref="H98">
    <cfRule type="expression" dxfId="4685" priority="806" stopIfTrue="1">
      <formula>G98="円盤投"</formula>
    </cfRule>
    <cfRule type="expression" dxfId="4684" priority="807" stopIfTrue="1">
      <formula>G98="やり投"</formula>
    </cfRule>
    <cfRule type="expression" dxfId="4683" priority="808" stopIfTrue="1">
      <formula>G98="砲丸投"</formula>
    </cfRule>
    <cfRule type="expression" dxfId="4682" priority="809" stopIfTrue="1">
      <formula>G98="走幅跳"</formula>
    </cfRule>
    <cfRule type="expression" dxfId="4681" priority="810" stopIfTrue="1">
      <formula>G98="走高跳"</formula>
    </cfRule>
  </conditionalFormatting>
  <conditionalFormatting sqref="H100">
    <cfRule type="expression" dxfId="4680" priority="801" stopIfTrue="1">
      <formula>G100="円盤投"</formula>
    </cfRule>
    <cfRule type="expression" dxfId="4679" priority="802" stopIfTrue="1">
      <formula>G100="やり投"</formula>
    </cfRule>
    <cfRule type="expression" dxfId="4678" priority="803" stopIfTrue="1">
      <formula>G100="砲丸投"</formula>
    </cfRule>
    <cfRule type="expression" dxfId="4677" priority="804" stopIfTrue="1">
      <formula>G100="走幅跳"</formula>
    </cfRule>
    <cfRule type="expression" dxfId="4676" priority="805" stopIfTrue="1">
      <formula>G100="走高跳"</formula>
    </cfRule>
  </conditionalFormatting>
  <conditionalFormatting sqref="J64">
    <cfRule type="expression" dxfId="4675" priority="791" stopIfTrue="1">
      <formula>I64="円盤投"</formula>
    </cfRule>
    <cfRule type="expression" dxfId="4674" priority="792" stopIfTrue="1">
      <formula>I64="やり投"</formula>
    </cfRule>
    <cfRule type="expression" dxfId="4673" priority="793" stopIfTrue="1">
      <formula>I64="砲丸投"</formula>
    </cfRule>
    <cfRule type="expression" dxfId="4672" priority="794" stopIfTrue="1">
      <formula>I64="走幅跳"</formula>
    </cfRule>
    <cfRule type="expression" dxfId="4671" priority="795" stopIfTrue="1">
      <formula>I64="走高跳"</formula>
    </cfRule>
  </conditionalFormatting>
  <conditionalFormatting sqref="J66">
    <cfRule type="expression" dxfId="4670" priority="786" stopIfTrue="1">
      <formula>I66="円盤投"</formula>
    </cfRule>
    <cfRule type="expression" dxfId="4669" priority="787" stopIfTrue="1">
      <formula>I66="やり投"</formula>
    </cfRule>
    <cfRule type="expression" dxfId="4668" priority="788" stopIfTrue="1">
      <formula>I66="砲丸投"</formula>
    </cfRule>
    <cfRule type="expression" dxfId="4667" priority="789" stopIfTrue="1">
      <formula>I66="走幅跳"</formula>
    </cfRule>
    <cfRule type="expression" dxfId="4666" priority="790" stopIfTrue="1">
      <formula>I66="走高跳"</formula>
    </cfRule>
  </conditionalFormatting>
  <conditionalFormatting sqref="J68">
    <cfRule type="expression" dxfId="4665" priority="781" stopIfTrue="1">
      <formula>I68="円盤投"</formula>
    </cfRule>
    <cfRule type="expression" dxfId="4664" priority="782" stopIfTrue="1">
      <formula>I68="やり投"</formula>
    </cfRule>
    <cfRule type="expression" dxfId="4663" priority="783" stopIfTrue="1">
      <formula>I68="砲丸投"</formula>
    </cfRule>
    <cfRule type="expression" dxfId="4662" priority="784" stopIfTrue="1">
      <formula>I68="走幅跳"</formula>
    </cfRule>
    <cfRule type="expression" dxfId="4661" priority="785" stopIfTrue="1">
      <formula>I68="走高跳"</formula>
    </cfRule>
  </conditionalFormatting>
  <conditionalFormatting sqref="J70">
    <cfRule type="expression" dxfId="4660" priority="776" stopIfTrue="1">
      <formula>I70="円盤投"</formula>
    </cfRule>
    <cfRule type="expression" dxfId="4659" priority="777" stopIfTrue="1">
      <formula>I70="やり投"</formula>
    </cfRule>
    <cfRule type="expression" dxfId="4658" priority="778" stopIfTrue="1">
      <formula>I70="砲丸投"</formula>
    </cfRule>
    <cfRule type="expression" dxfId="4657" priority="779" stopIfTrue="1">
      <formula>I70="走幅跳"</formula>
    </cfRule>
    <cfRule type="expression" dxfId="4656" priority="780" stopIfTrue="1">
      <formula>I70="走高跳"</formula>
    </cfRule>
  </conditionalFormatting>
  <conditionalFormatting sqref="J72">
    <cfRule type="expression" dxfId="4655" priority="771" stopIfTrue="1">
      <formula>I72="円盤投"</formula>
    </cfRule>
    <cfRule type="expression" dxfId="4654" priority="772" stopIfTrue="1">
      <formula>I72="やり投"</formula>
    </cfRule>
    <cfRule type="expression" dxfId="4653" priority="773" stopIfTrue="1">
      <formula>I72="砲丸投"</formula>
    </cfRule>
    <cfRule type="expression" dxfId="4652" priority="774" stopIfTrue="1">
      <formula>I72="走幅跳"</formula>
    </cfRule>
    <cfRule type="expression" dxfId="4651" priority="775" stopIfTrue="1">
      <formula>I72="走高跳"</formula>
    </cfRule>
  </conditionalFormatting>
  <conditionalFormatting sqref="J74">
    <cfRule type="expression" dxfId="4650" priority="766" stopIfTrue="1">
      <formula>I74="円盤投"</formula>
    </cfRule>
    <cfRule type="expression" dxfId="4649" priority="767" stopIfTrue="1">
      <formula>I74="やり投"</formula>
    </cfRule>
    <cfRule type="expression" dxfId="4648" priority="768" stopIfTrue="1">
      <formula>I74="砲丸投"</formula>
    </cfRule>
    <cfRule type="expression" dxfId="4647" priority="769" stopIfTrue="1">
      <formula>I74="走幅跳"</formula>
    </cfRule>
    <cfRule type="expression" dxfId="4646" priority="770" stopIfTrue="1">
      <formula>I74="走高跳"</formula>
    </cfRule>
  </conditionalFormatting>
  <conditionalFormatting sqref="J76">
    <cfRule type="expression" dxfId="4645" priority="761" stopIfTrue="1">
      <formula>I76="円盤投"</formula>
    </cfRule>
    <cfRule type="expression" dxfId="4644" priority="762" stopIfTrue="1">
      <formula>I76="やり投"</formula>
    </cfRule>
    <cfRule type="expression" dxfId="4643" priority="763" stopIfTrue="1">
      <formula>I76="砲丸投"</formula>
    </cfRule>
    <cfRule type="expression" dxfId="4642" priority="764" stopIfTrue="1">
      <formula>I76="走幅跳"</formula>
    </cfRule>
    <cfRule type="expression" dxfId="4641" priority="765" stopIfTrue="1">
      <formula>I76="走高跳"</formula>
    </cfRule>
  </conditionalFormatting>
  <conditionalFormatting sqref="J78">
    <cfRule type="expression" dxfId="4640" priority="756" stopIfTrue="1">
      <formula>I78="円盤投"</formula>
    </cfRule>
    <cfRule type="expression" dxfId="4639" priority="757" stopIfTrue="1">
      <formula>I78="やり投"</formula>
    </cfRule>
    <cfRule type="expression" dxfId="4638" priority="758" stopIfTrue="1">
      <formula>I78="砲丸投"</formula>
    </cfRule>
    <cfRule type="expression" dxfId="4637" priority="759" stopIfTrue="1">
      <formula>I78="走幅跳"</formula>
    </cfRule>
    <cfRule type="expression" dxfId="4636" priority="760" stopIfTrue="1">
      <formula>I78="走高跳"</formula>
    </cfRule>
  </conditionalFormatting>
  <conditionalFormatting sqref="J80">
    <cfRule type="expression" dxfId="4635" priority="751" stopIfTrue="1">
      <formula>I80="円盤投"</formula>
    </cfRule>
    <cfRule type="expression" dxfId="4634" priority="752" stopIfTrue="1">
      <formula>I80="やり投"</formula>
    </cfRule>
    <cfRule type="expression" dxfId="4633" priority="753" stopIfTrue="1">
      <formula>I80="砲丸投"</formula>
    </cfRule>
    <cfRule type="expression" dxfId="4632" priority="754" stopIfTrue="1">
      <formula>I80="走幅跳"</formula>
    </cfRule>
    <cfRule type="expression" dxfId="4631" priority="755" stopIfTrue="1">
      <formula>I80="走高跳"</formula>
    </cfRule>
  </conditionalFormatting>
  <conditionalFormatting sqref="J82">
    <cfRule type="expression" dxfId="4630" priority="746" stopIfTrue="1">
      <formula>I82="円盤投"</formula>
    </cfRule>
    <cfRule type="expression" dxfId="4629" priority="747" stopIfTrue="1">
      <formula>I82="やり投"</formula>
    </cfRule>
    <cfRule type="expression" dxfId="4628" priority="748" stopIfTrue="1">
      <formula>I82="砲丸投"</formula>
    </cfRule>
    <cfRule type="expression" dxfId="4627" priority="749" stopIfTrue="1">
      <formula>I82="走幅跳"</formula>
    </cfRule>
    <cfRule type="expression" dxfId="4626" priority="750" stopIfTrue="1">
      <formula>I82="走高跳"</formula>
    </cfRule>
  </conditionalFormatting>
  <conditionalFormatting sqref="J84">
    <cfRule type="expression" dxfId="4625" priority="741" stopIfTrue="1">
      <formula>I84="円盤投"</formula>
    </cfRule>
    <cfRule type="expression" dxfId="4624" priority="742" stopIfTrue="1">
      <formula>I84="やり投"</formula>
    </cfRule>
    <cfRule type="expression" dxfId="4623" priority="743" stopIfTrue="1">
      <formula>I84="砲丸投"</formula>
    </cfRule>
    <cfRule type="expression" dxfId="4622" priority="744" stopIfTrue="1">
      <formula>I84="走幅跳"</formula>
    </cfRule>
    <cfRule type="expression" dxfId="4621" priority="745" stopIfTrue="1">
      <formula>I84="走高跳"</formula>
    </cfRule>
  </conditionalFormatting>
  <conditionalFormatting sqref="J86">
    <cfRule type="expression" dxfId="4620" priority="736" stopIfTrue="1">
      <formula>I86="円盤投"</formula>
    </cfRule>
    <cfRule type="expression" dxfId="4619" priority="737" stopIfTrue="1">
      <formula>I86="やり投"</formula>
    </cfRule>
    <cfRule type="expression" dxfId="4618" priority="738" stopIfTrue="1">
      <formula>I86="砲丸投"</formula>
    </cfRule>
    <cfRule type="expression" dxfId="4617" priority="739" stopIfTrue="1">
      <formula>I86="走幅跳"</formula>
    </cfRule>
    <cfRule type="expression" dxfId="4616" priority="740" stopIfTrue="1">
      <formula>I86="走高跳"</formula>
    </cfRule>
  </conditionalFormatting>
  <conditionalFormatting sqref="J90">
    <cfRule type="expression" dxfId="4615" priority="726" stopIfTrue="1">
      <formula>I90="円盤投"</formula>
    </cfRule>
    <cfRule type="expression" dxfId="4614" priority="727" stopIfTrue="1">
      <formula>I90="やり投"</formula>
    </cfRule>
    <cfRule type="expression" dxfId="4613" priority="728" stopIfTrue="1">
      <formula>I90="砲丸投"</formula>
    </cfRule>
    <cfRule type="expression" dxfId="4612" priority="729" stopIfTrue="1">
      <formula>I90="走幅跳"</formula>
    </cfRule>
    <cfRule type="expression" dxfId="4611" priority="730" stopIfTrue="1">
      <formula>I90="走高跳"</formula>
    </cfRule>
  </conditionalFormatting>
  <conditionalFormatting sqref="J92">
    <cfRule type="expression" dxfId="4610" priority="721" stopIfTrue="1">
      <formula>I92="円盤投"</formula>
    </cfRule>
    <cfRule type="expression" dxfId="4609" priority="722" stopIfTrue="1">
      <formula>I92="やり投"</formula>
    </cfRule>
    <cfRule type="expression" dxfId="4608" priority="723" stopIfTrue="1">
      <formula>I92="砲丸投"</formula>
    </cfRule>
    <cfRule type="expression" dxfId="4607" priority="724" stopIfTrue="1">
      <formula>I92="走幅跳"</formula>
    </cfRule>
    <cfRule type="expression" dxfId="4606" priority="725" stopIfTrue="1">
      <formula>I92="走高跳"</formula>
    </cfRule>
  </conditionalFormatting>
  <conditionalFormatting sqref="J98">
    <cfRule type="expression" dxfId="4605" priority="706" stopIfTrue="1">
      <formula>I98="円盤投"</formula>
    </cfRule>
    <cfRule type="expression" dxfId="4604" priority="707" stopIfTrue="1">
      <formula>I98="やり投"</formula>
    </cfRule>
    <cfRule type="expression" dxfId="4603" priority="708" stopIfTrue="1">
      <formula>I98="砲丸投"</formula>
    </cfRule>
    <cfRule type="expression" dxfId="4602" priority="709" stopIfTrue="1">
      <formula>I98="走幅跳"</formula>
    </cfRule>
    <cfRule type="expression" dxfId="4601" priority="710" stopIfTrue="1">
      <formula>I98="走高跳"</formula>
    </cfRule>
  </conditionalFormatting>
  <conditionalFormatting sqref="L62">
    <cfRule type="expression" dxfId="4600" priority="696" stopIfTrue="1">
      <formula>K62="円盤投"</formula>
    </cfRule>
    <cfRule type="expression" dxfId="4599" priority="697" stopIfTrue="1">
      <formula>K62="やり投"</formula>
    </cfRule>
    <cfRule type="expression" dxfId="4598" priority="698" stopIfTrue="1">
      <formula>K62="砲丸投"</formula>
    </cfRule>
    <cfRule type="expression" dxfId="4597" priority="699" stopIfTrue="1">
      <formula>K62="走幅跳"</formula>
    </cfRule>
    <cfRule type="expression" dxfId="4596" priority="700" stopIfTrue="1">
      <formula>K62="走高跳"</formula>
    </cfRule>
  </conditionalFormatting>
  <conditionalFormatting sqref="L64">
    <cfRule type="expression" dxfId="4595" priority="691" stopIfTrue="1">
      <formula>K64="円盤投"</formula>
    </cfRule>
    <cfRule type="expression" dxfId="4594" priority="692" stopIfTrue="1">
      <formula>K64="やり投"</formula>
    </cfRule>
    <cfRule type="expression" dxfId="4593" priority="693" stopIfTrue="1">
      <formula>K64="砲丸投"</formula>
    </cfRule>
    <cfRule type="expression" dxfId="4592" priority="694" stopIfTrue="1">
      <formula>K64="走幅跳"</formula>
    </cfRule>
    <cfRule type="expression" dxfId="4591" priority="695" stopIfTrue="1">
      <formula>K64="走高跳"</formula>
    </cfRule>
  </conditionalFormatting>
  <conditionalFormatting sqref="L66">
    <cfRule type="expression" dxfId="4590" priority="686" stopIfTrue="1">
      <formula>K66="円盤投"</formula>
    </cfRule>
    <cfRule type="expression" dxfId="4589" priority="687" stopIfTrue="1">
      <formula>K66="やり投"</formula>
    </cfRule>
    <cfRule type="expression" dxfId="4588" priority="688" stopIfTrue="1">
      <formula>K66="砲丸投"</formula>
    </cfRule>
    <cfRule type="expression" dxfId="4587" priority="689" stopIfTrue="1">
      <formula>K66="走幅跳"</formula>
    </cfRule>
    <cfRule type="expression" dxfId="4586" priority="690" stopIfTrue="1">
      <formula>K66="走高跳"</formula>
    </cfRule>
  </conditionalFormatting>
  <conditionalFormatting sqref="L68">
    <cfRule type="expression" dxfId="4585" priority="681" stopIfTrue="1">
      <formula>K68="円盤投"</formula>
    </cfRule>
    <cfRule type="expression" dxfId="4584" priority="682" stopIfTrue="1">
      <formula>K68="やり投"</formula>
    </cfRule>
    <cfRule type="expression" dxfId="4583" priority="683" stopIfTrue="1">
      <formula>K68="砲丸投"</formula>
    </cfRule>
    <cfRule type="expression" dxfId="4582" priority="684" stopIfTrue="1">
      <formula>K68="走幅跳"</formula>
    </cfRule>
    <cfRule type="expression" dxfId="4581" priority="685" stopIfTrue="1">
      <formula>K68="走高跳"</formula>
    </cfRule>
  </conditionalFormatting>
  <conditionalFormatting sqref="L70">
    <cfRule type="expression" dxfId="4580" priority="676" stopIfTrue="1">
      <formula>K70="円盤投"</formula>
    </cfRule>
    <cfRule type="expression" dxfId="4579" priority="677" stopIfTrue="1">
      <formula>K70="やり投"</formula>
    </cfRule>
    <cfRule type="expression" dxfId="4578" priority="678" stopIfTrue="1">
      <formula>K70="砲丸投"</formula>
    </cfRule>
    <cfRule type="expression" dxfId="4577" priority="679" stopIfTrue="1">
      <formula>K70="走幅跳"</formula>
    </cfRule>
    <cfRule type="expression" dxfId="4576" priority="680" stopIfTrue="1">
      <formula>K70="走高跳"</formula>
    </cfRule>
  </conditionalFormatting>
  <conditionalFormatting sqref="L72">
    <cfRule type="expression" dxfId="4575" priority="671" stopIfTrue="1">
      <formula>K72="円盤投"</formula>
    </cfRule>
    <cfRule type="expression" dxfId="4574" priority="672" stopIfTrue="1">
      <formula>K72="やり投"</formula>
    </cfRule>
    <cfRule type="expression" dxfId="4573" priority="673" stopIfTrue="1">
      <formula>K72="砲丸投"</formula>
    </cfRule>
    <cfRule type="expression" dxfId="4572" priority="674" stopIfTrue="1">
      <formula>K72="走幅跳"</formula>
    </cfRule>
    <cfRule type="expression" dxfId="4571" priority="675" stopIfTrue="1">
      <formula>K72="走高跳"</formula>
    </cfRule>
  </conditionalFormatting>
  <conditionalFormatting sqref="L74">
    <cfRule type="expression" dxfId="4570" priority="666" stopIfTrue="1">
      <formula>K74="円盤投"</formula>
    </cfRule>
    <cfRule type="expression" dxfId="4569" priority="667" stopIfTrue="1">
      <formula>K74="やり投"</formula>
    </cfRule>
    <cfRule type="expression" dxfId="4568" priority="668" stopIfTrue="1">
      <formula>K74="砲丸投"</formula>
    </cfRule>
    <cfRule type="expression" dxfId="4567" priority="669" stopIfTrue="1">
      <formula>K74="走幅跳"</formula>
    </cfRule>
    <cfRule type="expression" dxfId="4566" priority="670" stopIfTrue="1">
      <formula>K74="走高跳"</formula>
    </cfRule>
  </conditionalFormatting>
  <conditionalFormatting sqref="L76">
    <cfRule type="expression" dxfId="4565" priority="661" stopIfTrue="1">
      <formula>K76="円盤投"</formula>
    </cfRule>
    <cfRule type="expression" dxfId="4564" priority="662" stopIfTrue="1">
      <formula>K76="やり投"</formula>
    </cfRule>
    <cfRule type="expression" dxfId="4563" priority="663" stopIfTrue="1">
      <formula>K76="砲丸投"</formula>
    </cfRule>
    <cfRule type="expression" dxfId="4562" priority="664" stopIfTrue="1">
      <formula>K76="走幅跳"</formula>
    </cfRule>
    <cfRule type="expression" dxfId="4561" priority="665" stopIfTrue="1">
      <formula>K76="走高跳"</formula>
    </cfRule>
  </conditionalFormatting>
  <conditionalFormatting sqref="L78">
    <cfRule type="expression" dxfId="4560" priority="656" stopIfTrue="1">
      <formula>K78="円盤投"</formula>
    </cfRule>
    <cfRule type="expression" dxfId="4559" priority="657" stopIfTrue="1">
      <formula>K78="やり投"</formula>
    </cfRule>
    <cfRule type="expression" dxfId="4558" priority="658" stopIfTrue="1">
      <formula>K78="砲丸投"</formula>
    </cfRule>
    <cfRule type="expression" dxfId="4557" priority="659" stopIfTrue="1">
      <formula>K78="走幅跳"</formula>
    </cfRule>
    <cfRule type="expression" dxfId="4556" priority="660" stopIfTrue="1">
      <formula>K78="走高跳"</formula>
    </cfRule>
  </conditionalFormatting>
  <conditionalFormatting sqref="L80">
    <cfRule type="expression" dxfId="4555" priority="651" stopIfTrue="1">
      <formula>K80="円盤投"</formula>
    </cfRule>
    <cfRule type="expression" dxfId="4554" priority="652" stopIfTrue="1">
      <formula>K80="やり投"</formula>
    </cfRule>
    <cfRule type="expression" dxfId="4553" priority="653" stopIfTrue="1">
      <formula>K80="砲丸投"</formula>
    </cfRule>
    <cfRule type="expression" dxfId="4552" priority="654" stopIfTrue="1">
      <formula>K80="走幅跳"</formula>
    </cfRule>
    <cfRule type="expression" dxfId="4551" priority="655" stopIfTrue="1">
      <formula>K80="走高跳"</formula>
    </cfRule>
  </conditionalFormatting>
  <conditionalFormatting sqref="L82">
    <cfRule type="expression" dxfId="4550" priority="646" stopIfTrue="1">
      <formula>K82="円盤投"</formula>
    </cfRule>
    <cfRule type="expression" dxfId="4549" priority="647" stopIfTrue="1">
      <formula>K82="やり投"</formula>
    </cfRule>
    <cfRule type="expression" dxfId="4548" priority="648" stopIfTrue="1">
      <formula>K82="砲丸投"</formula>
    </cfRule>
    <cfRule type="expression" dxfId="4547" priority="649" stopIfTrue="1">
      <formula>K82="走幅跳"</formula>
    </cfRule>
    <cfRule type="expression" dxfId="4546" priority="650" stopIfTrue="1">
      <formula>K82="走高跳"</formula>
    </cfRule>
  </conditionalFormatting>
  <conditionalFormatting sqref="L86">
    <cfRule type="expression" dxfId="4545" priority="636" stopIfTrue="1">
      <formula>K86="円盤投"</formula>
    </cfRule>
    <cfRule type="expression" dxfId="4544" priority="637" stopIfTrue="1">
      <formula>K86="やり投"</formula>
    </cfRule>
    <cfRule type="expression" dxfId="4543" priority="638" stopIfTrue="1">
      <formula>K86="砲丸投"</formula>
    </cfRule>
    <cfRule type="expression" dxfId="4542" priority="639" stopIfTrue="1">
      <formula>K86="走幅跳"</formula>
    </cfRule>
    <cfRule type="expression" dxfId="4541" priority="640" stopIfTrue="1">
      <formula>K86="走高跳"</formula>
    </cfRule>
  </conditionalFormatting>
  <conditionalFormatting sqref="L88">
    <cfRule type="expression" dxfId="4540" priority="631" stopIfTrue="1">
      <formula>K88="円盤投"</formula>
    </cfRule>
    <cfRule type="expression" dxfId="4539" priority="632" stopIfTrue="1">
      <formula>K88="やり投"</formula>
    </cfRule>
    <cfRule type="expression" dxfId="4538" priority="633" stopIfTrue="1">
      <formula>K88="砲丸投"</formula>
    </cfRule>
    <cfRule type="expression" dxfId="4537" priority="634" stopIfTrue="1">
      <formula>K88="走幅跳"</formula>
    </cfRule>
    <cfRule type="expression" dxfId="4536" priority="635" stopIfTrue="1">
      <formula>K88="走高跳"</formula>
    </cfRule>
  </conditionalFormatting>
  <conditionalFormatting sqref="L90">
    <cfRule type="expression" dxfId="4535" priority="626" stopIfTrue="1">
      <formula>K90="円盤投"</formula>
    </cfRule>
    <cfRule type="expression" dxfId="4534" priority="627" stopIfTrue="1">
      <formula>K90="やり投"</formula>
    </cfRule>
    <cfRule type="expression" dxfId="4533" priority="628" stopIfTrue="1">
      <formula>K90="砲丸投"</formula>
    </cfRule>
    <cfRule type="expression" dxfId="4532" priority="629" stopIfTrue="1">
      <formula>K90="走幅跳"</formula>
    </cfRule>
    <cfRule type="expression" dxfId="4531" priority="630" stopIfTrue="1">
      <formula>K90="走高跳"</formula>
    </cfRule>
  </conditionalFormatting>
  <conditionalFormatting sqref="L92">
    <cfRule type="expression" dxfId="4530" priority="621" stopIfTrue="1">
      <formula>K92="円盤投"</formula>
    </cfRule>
    <cfRule type="expression" dxfId="4529" priority="622" stopIfTrue="1">
      <formula>K92="やり投"</formula>
    </cfRule>
    <cfRule type="expression" dxfId="4528" priority="623" stopIfTrue="1">
      <formula>K92="砲丸投"</formula>
    </cfRule>
    <cfRule type="expression" dxfId="4527" priority="624" stopIfTrue="1">
      <formula>K92="走幅跳"</formula>
    </cfRule>
    <cfRule type="expression" dxfId="4526" priority="625" stopIfTrue="1">
      <formula>K92="走高跳"</formula>
    </cfRule>
  </conditionalFormatting>
  <conditionalFormatting sqref="L94">
    <cfRule type="expression" dxfId="4525" priority="616" stopIfTrue="1">
      <formula>K94="円盤投"</formula>
    </cfRule>
    <cfRule type="expression" dxfId="4524" priority="617" stopIfTrue="1">
      <formula>K94="やり投"</formula>
    </cfRule>
    <cfRule type="expression" dxfId="4523" priority="618" stopIfTrue="1">
      <formula>K94="砲丸投"</formula>
    </cfRule>
    <cfRule type="expression" dxfId="4522" priority="619" stopIfTrue="1">
      <formula>K94="走幅跳"</formula>
    </cfRule>
    <cfRule type="expression" dxfId="4521" priority="620" stopIfTrue="1">
      <formula>K94="走高跳"</formula>
    </cfRule>
  </conditionalFormatting>
  <conditionalFormatting sqref="L96">
    <cfRule type="expression" dxfId="4520" priority="611" stopIfTrue="1">
      <formula>K96="円盤投"</formula>
    </cfRule>
    <cfRule type="expression" dxfId="4519" priority="612" stopIfTrue="1">
      <formula>K96="やり投"</formula>
    </cfRule>
    <cfRule type="expression" dxfId="4518" priority="613" stopIfTrue="1">
      <formula>K96="砲丸投"</formula>
    </cfRule>
    <cfRule type="expression" dxfId="4517" priority="614" stopIfTrue="1">
      <formula>K96="走幅跳"</formula>
    </cfRule>
    <cfRule type="expression" dxfId="4516" priority="615" stopIfTrue="1">
      <formula>K96="走高跳"</formula>
    </cfRule>
  </conditionalFormatting>
  <conditionalFormatting sqref="L98">
    <cfRule type="expression" dxfId="4515" priority="606" stopIfTrue="1">
      <formula>K98="円盤投"</formula>
    </cfRule>
    <cfRule type="expression" dxfId="4514" priority="607" stopIfTrue="1">
      <formula>K98="やり投"</formula>
    </cfRule>
    <cfRule type="expression" dxfId="4513" priority="608" stopIfTrue="1">
      <formula>K98="砲丸投"</formula>
    </cfRule>
    <cfRule type="expression" dxfId="4512" priority="609" stopIfTrue="1">
      <formula>K98="走幅跳"</formula>
    </cfRule>
    <cfRule type="expression" dxfId="4511" priority="610" stopIfTrue="1">
      <formula>K98="走高跳"</formula>
    </cfRule>
  </conditionalFormatting>
  <conditionalFormatting sqref="L100">
    <cfRule type="expression" dxfId="4510" priority="601" stopIfTrue="1">
      <formula>K100="円盤投"</formula>
    </cfRule>
    <cfRule type="expression" dxfId="4509" priority="602" stopIfTrue="1">
      <formula>K100="やり投"</formula>
    </cfRule>
    <cfRule type="expression" dxfId="4508" priority="603" stopIfTrue="1">
      <formula>K100="砲丸投"</formula>
    </cfRule>
    <cfRule type="expression" dxfId="4507" priority="604" stopIfTrue="1">
      <formula>K100="走幅跳"</formula>
    </cfRule>
    <cfRule type="expression" dxfId="4506" priority="605" stopIfTrue="1">
      <formula>K100="走高跳"</formula>
    </cfRule>
  </conditionalFormatting>
  <conditionalFormatting sqref="H115">
    <cfRule type="expression" dxfId="4505" priority="596" stopIfTrue="1">
      <formula>G115="円盤投"</formula>
    </cfRule>
    <cfRule type="expression" dxfId="4504" priority="597" stopIfTrue="1">
      <formula>G115="やり投"</formula>
    </cfRule>
    <cfRule type="expression" dxfId="4503" priority="598" stopIfTrue="1">
      <formula>G115="砲丸投"</formula>
    </cfRule>
    <cfRule type="expression" dxfId="4502" priority="599" stopIfTrue="1">
      <formula>G115="走幅跳"</formula>
    </cfRule>
    <cfRule type="expression" dxfId="4501" priority="600" stopIfTrue="1">
      <formula>G115="走高跳"</formula>
    </cfRule>
  </conditionalFormatting>
  <conditionalFormatting sqref="L137">
    <cfRule type="expression" dxfId="4500" priority="341" stopIfTrue="1">
      <formula>K137="円盤投"</formula>
    </cfRule>
    <cfRule type="expression" dxfId="4499" priority="342" stopIfTrue="1">
      <formula>K137="やり投"</formula>
    </cfRule>
    <cfRule type="expression" dxfId="4498" priority="343" stopIfTrue="1">
      <formula>K137="砲丸投"</formula>
    </cfRule>
    <cfRule type="expression" dxfId="4497" priority="344" stopIfTrue="1">
      <formula>K137="走幅跳"</formula>
    </cfRule>
    <cfRule type="expression" dxfId="4496" priority="345" stopIfTrue="1">
      <formula>K137="走高跳"</formula>
    </cfRule>
  </conditionalFormatting>
  <conditionalFormatting sqref="J141">
    <cfRule type="expression" dxfId="4495" priority="431" stopIfTrue="1">
      <formula>I141="円盤投"</formula>
    </cfRule>
    <cfRule type="expression" dxfId="4494" priority="432" stopIfTrue="1">
      <formula>I141="やり投"</formula>
    </cfRule>
    <cfRule type="expression" dxfId="4493" priority="433" stopIfTrue="1">
      <formula>I141="砲丸投"</formula>
    </cfRule>
    <cfRule type="expression" dxfId="4492" priority="434" stopIfTrue="1">
      <formula>I141="走幅跳"</formula>
    </cfRule>
    <cfRule type="expression" dxfId="4491" priority="435" stopIfTrue="1">
      <formula>I141="走高跳"</formula>
    </cfRule>
  </conditionalFormatting>
  <conditionalFormatting sqref="H143">
    <cfRule type="expression" dxfId="4490" priority="526" stopIfTrue="1">
      <formula>G143="円盤投"</formula>
    </cfRule>
    <cfRule type="expression" dxfId="4489" priority="527" stopIfTrue="1">
      <formula>G143="やり投"</formula>
    </cfRule>
    <cfRule type="expression" dxfId="4488" priority="528" stopIfTrue="1">
      <formula>G143="砲丸投"</formula>
    </cfRule>
    <cfRule type="expression" dxfId="4487" priority="529" stopIfTrue="1">
      <formula>G143="走幅跳"</formula>
    </cfRule>
    <cfRule type="expression" dxfId="4486" priority="530" stopIfTrue="1">
      <formula>G143="走高跳"</formula>
    </cfRule>
  </conditionalFormatting>
  <conditionalFormatting sqref="J149">
    <cfRule type="expression" dxfId="4485" priority="411" stopIfTrue="1">
      <formula>I149="円盤投"</formula>
    </cfRule>
    <cfRule type="expression" dxfId="4484" priority="412" stopIfTrue="1">
      <formula>I149="やり投"</formula>
    </cfRule>
    <cfRule type="expression" dxfId="4483" priority="413" stopIfTrue="1">
      <formula>I149="砲丸投"</formula>
    </cfRule>
    <cfRule type="expression" dxfId="4482" priority="414" stopIfTrue="1">
      <formula>I149="走幅跳"</formula>
    </cfRule>
    <cfRule type="expression" dxfId="4481" priority="415" stopIfTrue="1">
      <formula>I149="走高跳"</formula>
    </cfRule>
  </conditionalFormatting>
  <conditionalFormatting sqref="J147">
    <cfRule type="expression" dxfId="4480" priority="416" stopIfTrue="1">
      <formula>I147="円盤投"</formula>
    </cfRule>
    <cfRule type="expression" dxfId="4479" priority="417" stopIfTrue="1">
      <formula>I147="やり投"</formula>
    </cfRule>
    <cfRule type="expression" dxfId="4478" priority="418" stopIfTrue="1">
      <formula>I147="砲丸投"</formula>
    </cfRule>
    <cfRule type="expression" dxfId="4477" priority="419" stopIfTrue="1">
      <formula>I147="走幅跳"</formula>
    </cfRule>
    <cfRule type="expression" dxfId="4476" priority="420" stopIfTrue="1">
      <formula>I147="走高跳"</formula>
    </cfRule>
  </conditionalFormatting>
  <conditionalFormatting sqref="H149">
    <cfRule type="expression" dxfId="4475" priority="511" stopIfTrue="1">
      <formula>G149="円盤投"</formula>
    </cfRule>
    <cfRule type="expression" dxfId="4474" priority="512" stopIfTrue="1">
      <formula>G149="やり投"</formula>
    </cfRule>
    <cfRule type="expression" dxfId="4473" priority="513" stopIfTrue="1">
      <formula>G149="砲丸投"</formula>
    </cfRule>
    <cfRule type="expression" dxfId="4472" priority="514" stopIfTrue="1">
      <formula>G149="走幅跳"</formula>
    </cfRule>
    <cfRule type="expression" dxfId="4471" priority="515" stopIfTrue="1">
      <formula>G149="走高跳"</formula>
    </cfRule>
  </conditionalFormatting>
  <conditionalFormatting sqref="J153">
    <cfRule type="expression" dxfId="4470" priority="401" stopIfTrue="1">
      <formula>I153="円盤投"</formula>
    </cfRule>
    <cfRule type="expression" dxfId="4469" priority="402" stopIfTrue="1">
      <formula>I153="やり投"</formula>
    </cfRule>
    <cfRule type="expression" dxfId="4468" priority="403" stopIfTrue="1">
      <formula>I153="砲丸投"</formula>
    </cfRule>
    <cfRule type="expression" dxfId="4467" priority="404" stopIfTrue="1">
      <formula>I153="走幅跳"</formula>
    </cfRule>
    <cfRule type="expression" dxfId="4466" priority="405" stopIfTrue="1">
      <formula>I153="走高跳"</formula>
    </cfRule>
  </conditionalFormatting>
  <conditionalFormatting sqref="J115">
    <cfRule type="expression" dxfId="4465" priority="496" stopIfTrue="1">
      <formula>I115="円盤投"</formula>
    </cfRule>
    <cfRule type="expression" dxfId="4464" priority="497" stopIfTrue="1">
      <formula>I115="やり投"</formula>
    </cfRule>
    <cfRule type="expression" dxfId="4463" priority="498" stopIfTrue="1">
      <formula>I115="砲丸投"</formula>
    </cfRule>
    <cfRule type="expression" dxfId="4462" priority="499" stopIfTrue="1">
      <formula>I115="走幅跳"</formula>
    </cfRule>
    <cfRule type="expression" dxfId="4461" priority="500" stopIfTrue="1">
      <formula>I115="走高跳"</formula>
    </cfRule>
  </conditionalFormatting>
  <conditionalFormatting sqref="H117">
    <cfRule type="expression" dxfId="4460" priority="591" stopIfTrue="1">
      <formula>G117="円盤投"</formula>
    </cfRule>
    <cfRule type="expression" dxfId="4459" priority="592" stopIfTrue="1">
      <formula>G117="やり投"</formula>
    </cfRule>
    <cfRule type="expression" dxfId="4458" priority="593" stopIfTrue="1">
      <formula>G117="砲丸投"</formula>
    </cfRule>
    <cfRule type="expression" dxfId="4457" priority="594" stopIfTrue="1">
      <formula>G117="走幅跳"</formula>
    </cfRule>
    <cfRule type="expression" dxfId="4456" priority="595" stopIfTrue="1">
      <formula>G117="走高跳"</formula>
    </cfRule>
  </conditionalFormatting>
  <conditionalFormatting sqref="H119">
    <cfRule type="expression" dxfId="4455" priority="586" stopIfTrue="1">
      <formula>G119="円盤投"</formula>
    </cfRule>
    <cfRule type="expression" dxfId="4454" priority="587" stopIfTrue="1">
      <formula>G119="やり投"</formula>
    </cfRule>
    <cfRule type="expression" dxfId="4453" priority="588" stopIfTrue="1">
      <formula>G119="砲丸投"</formula>
    </cfRule>
    <cfRule type="expression" dxfId="4452" priority="589" stopIfTrue="1">
      <formula>G119="走幅跳"</formula>
    </cfRule>
    <cfRule type="expression" dxfId="4451" priority="590" stopIfTrue="1">
      <formula>G119="走高跳"</formula>
    </cfRule>
  </conditionalFormatting>
  <conditionalFormatting sqref="H121">
    <cfRule type="expression" dxfId="4450" priority="581" stopIfTrue="1">
      <formula>G121="円盤投"</formula>
    </cfRule>
    <cfRule type="expression" dxfId="4449" priority="582" stopIfTrue="1">
      <formula>G121="やり投"</formula>
    </cfRule>
    <cfRule type="expression" dxfId="4448" priority="583" stopIfTrue="1">
      <formula>G121="砲丸投"</formula>
    </cfRule>
    <cfRule type="expression" dxfId="4447" priority="584" stopIfTrue="1">
      <formula>G121="走幅跳"</formula>
    </cfRule>
    <cfRule type="expression" dxfId="4446" priority="585" stopIfTrue="1">
      <formula>G121="走高跳"</formula>
    </cfRule>
  </conditionalFormatting>
  <conditionalFormatting sqref="H123">
    <cfRule type="expression" dxfId="4445" priority="576" stopIfTrue="1">
      <formula>G123="円盤投"</formula>
    </cfRule>
    <cfRule type="expression" dxfId="4444" priority="577" stopIfTrue="1">
      <formula>G123="やり投"</formula>
    </cfRule>
    <cfRule type="expression" dxfId="4443" priority="578" stopIfTrue="1">
      <formula>G123="砲丸投"</formula>
    </cfRule>
    <cfRule type="expression" dxfId="4442" priority="579" stopIfTrue="1">
      <formula>G123="走幅跳"</formula>
    </cfRule>
    <cfRule type="expression" dxfId="4441" priority="580" stopIfTrue="1">
      <formula>G123="走高跳"</formula>
    </cfRule>
  </conditionalFormatting>
  <conditionalFormatting sqref="H125">
    <cfRule type="expression" dxfId="4440" priority="571" stopIfTrue="1">
      <formula>G125="円盤投"</formula>
    </cfRule>
    <cfRule type="expression" dxfId="4439" priority="572" stopIfTrue="1">
      <formula>G125="やり投"</formula>
    </cfRule>
    <cfRule type="expression" dxfId="4438" priority="573" stopIfTrue="1">
      <formula>G125="砲丸投"</formula>
    </cfRule>
    <cfRule type="expression" dxfId="4437" priority="574" stopIfTrue="1">
      <formula>G125="走幅跳"</formula>
    </cfRule>
    <cfRule type="expression" dxfId="4436" priority="575" stopIfTrue="1">
      <formula>G125="走高跳"</formula>
    </cfRule>
  </conditionalFormatting>
  <conditionalFormatting sqref="H127">
    <cfRule type="expression" dxfId="4435" priority="566" stopIfTrue="1">
      <formula>G127="円盤投"</formula>
    </cfRule>
    <cfRule type="expression" dxfId="4434" priority="567" stopIfTrue="1">
      <formula>G127="やり投"</formula>
    </cfRule>
    <cfRule type="expression" dxfId="4433" priority="568" stopIfTrue="1">
      <formula>G127="砲丸投"</formula>
    </cfRule>
    <cfRule type="expression" dxfId="4432" priority="569" stopIfTrue="1">
      <formula>G127="走幅跳"</formula>
    </cfRule>
    <cfRule type="expression" dxfId="4431" priority="570" stopIfTrue="1">
      <formula>G127="走高跳"</formula>
    </cfRule>
  </conditionalFormatting>
  <conditionalFormatting sqref="H129">
    <cfRule type="expression" dxfId="4430" priority="561" stopIfTrue="1">
      <formula>G129="円盤投"</formula>
    </cfRule>
    <cfRule type="expression" dxfId="4429" priority="562" stopIfTrue="1">
      <formula>G129="やり投"</formula>
    </cfRule>
    <cfRule type="expression" dxfId="4428" priority="563" stopIfTrue="1">
      <formula>G129="砲丸投"</formula>
    </cfRule>
    <cfRule type="expression" dxfId="4427" priority="564" stopIfTrue="1">
      <formula>G129="走幅跳"</formula>
    </cfRule>
    <cfRule type="expression" dxfId="4426" priority="565" stopIfTrue="1">
      <formula>G129="走高跳"</formula>
    </cfRule>
  </conditionalFormatting>
  <conditionalFormatting sqref="H131">
    <cfRule type="expression" dxfId="4425" priority="556" stopIfTrue="1">
      <formula>G131="円盤投"</formula>
    </cfRule>
    <cfRule type="expression" dxfId="4424" priority="557" stopIfTrue="1">
      <formula>G131="やり投"</formula>
    </cfRule>
    <cfRule type="expression" dxfId="4423" priority="558" stopIfTrue="1">
      <formula>G131="砲丸投"</formula>
    </cfRule>
    <cfRule type="expression" dxfId="4422" priority="559" stopIfTrue="1">
      <formula>G131="走幅跳"</formula>
    </cfRule>
    <cfRule type="expression" dxfId="4421" priority="560" stopIfTrue="1">
      <formula>G131="走高跳"</formula>
    </cfRule>
  </conditionalFormatting>
  <conditionalFormatting sqref="H133">
    <cfRule type="expression" dxfId="4420" priority="551" stopIfTrue="1">
      <formula>G133="円盤投"</formula>
    </cfRule>
    <cfRule type="expression" dxfId="4419" priority="552" stopIfTrue="1">
      <formula>G133="やり投"</formula>
    </cfRule>
    <cfRule type="expression" dxfId="4418" priority="553" stopIfTrue="1">
      <formula>G133="砲丸投"</formula>
    </cfRule>
    <cfRule type="expression" dxfId="4417" priority="554" stopIfTrue="1">
      <formula>G133="走幅跳"</formula>
    </cfRule>
    <cfRule type="expression" dxfId="4416" priority="555" stopIfTrue="1">
      <formula>G133="走高跳"</formula>
    </cfRule>
  </conditionalFormatting>
  <conditionalFormatting sqref="H135">
    <cfRule type="expression" dxfId="4415" priority="546" stopIfTrue="1">
      <formula>G135="円盤投"</formula>
    </cfRule>
    <cfRule type="expression" dxfId="4414" priority="547" stopIfTrue="1">
      <formula>G135="やり投"</formula>
    </cfRule>
    <cfRule type="expression" dxfId="4413" priority="548" stopIfTrue="1">
      <formula>G135="砲丸投"</formula>
    </cfRule>
    <cfRule type="expression" dxfId="4412" priority="549" stopIfTrue="1">
      <formula>G135="走幅跳"</formula>
    </cfRule>
    <cfRule type="expression" dxfId="4411" priority="550" stopIfTrue="1">
      <formula>G135="走高跳"</formula>
    </cfRule>
  </conditionalFormatting>
  <conditionalFormatting sqref="H137">
    <cfRule type="expression" dxfId="4410" priority="541" stopIfTrue="1">
      <formula>G137="円盤投"</formula>
    </cfRule>
    <cfRule type="expression" dxfId="4409" priority="542" stopIfTrue="1">
      <formula>G137="やり投"</formula>
    </cfRule>
    <cfRule type="expression" dxfId="4408" priority="543" stopIfTrue="1">
      <formula>G137="砲丸投"</formula>
    </cfRule>
    <cfRule type="expression" dxfId="4407" priority="544" stopIfTrue="1">
      <formula>G137="走幅跳"</formula>
    </cfRule>
    <cfRule type="expression" dxfId="4406" priority="545" stopIfTrue="1">
      <formula>G137="走高跳"</formula>
    </cfRule>
  </conditionalFormatting>
  <conditionalFormatting sqref="H139">
    <cfRule type="expression" dxfId="4405" priority="536" stopIfTrue="1">
      <formula>G139="円盤投"</formula>
    </cfRule>
    <cfRule type="expression" dxfId="4404" priority="537" stopIfTrue="1">
      <formula>G139="やり投"</formula>
    </cfRule>
    <cfRule type="expression" dxfId="4403" priority="538" stopIfTrue="1">
      <formula>G139="砲丸投"</formula>
    </cfRule>
    <cfRule type="expression" dxfId="4402" priority="539" stopIfTrue="1">
      <formula>G139="走幅跳"</formula>
    </cfRule>
    <cfRule type="expression" dxfId="4401" priority="540" stopIfTrue="1">
      <formula>G139="走高跳"</formula>
    </cfRule>
  </conditionalFormatting>
  <conditionalFormatting sqref="H141">
    <cfRule type="expression" dxfId="4400" priority="531" stopIfTrue="1">
      <formula>G141="円盤投"</formula>
    </cfRule>
    <cfRule type="expression" dxfId="4399" priority="532" stopIfTrue="1">
      <formula>G141="やり投"</formula>
    </cfRule>
    <cfRule type="expression" dxfId="4398" priority="533" stopIfTrue="1">
      <formula>G141="砲丸投"</formula>
    </cfRule>
    <cfRule type="expression" dxfId="4397" priority="534" stopIfTrue="1">
      <formula>G141="走幅跳"</formula>
    </cfRule>
    <cfRule type="expression" dxfId="4396" priority="535" stopIfTrue="1">
      <formula>G141="走高跳"</formula>
    </cfRule>
  </conditionalFormatting>
  <conditionalFormatting sqref="H145">
    <cfRule type="expression" dxfId="4395" priority="521" stopIfTrue="1">
      <formula>G145="円盤投"</formula>
    </cfRule>
    <cfRule type="expression" dxfId="4394" priority="522" stopIfTrue="1">
      <formula>G145="やり投"</formula>
    </cfRule>
    <cfRule type="expression" dxfId="4393" priority="523" stopIfTrue="1">
      <formula>G145="砲丸投"</formula>
    </cfRule>
    <cfRule type="expression" dxfId="4392" priority="524" stopIfTrue="1">
      <formula>G145="走幅跳"</formula>
    </cfRule>
    <cfRule type="expression" dxfId="4391" priority="525" stopIfTrue="1">
      <formula>G145="走高跳"</formula>
    </cfRule>
  </conditionalFormatting>
  <conditionalFormatting sqref="H147">
    <cfRule type="expression" dxfId="4390" priority="516" stopIfTrue="1">
      <formula>G147="円盤投"</formula>
    </cfRule>
    <cfRule type="expression" dxfId="4389" priority="517" stopIfTrue="1">
      <formula>G147="やり投"</formula>
    </cfRule>
    <cfRule type="expression" dxfId="4388" priority="518" stopIfTrue="1">
      <formula>G147="砲丸投"</formula>
    </cfRule>
    <cfRule type="expression" dxfId="4387" priority="519" stopIfTrue="1">
      <formula>G147="走幅跳"</formula>
    </cfRule>
    <cfRule type="expression" dxfId="4386" priority="520" stopIfTrue="1">
      <formula>G147="走高跳"</formula>
    </cfRule>
  </conditionalFormatting>
  <conditionalFormatting sqref="H151">
    <cfRule type="expression" dxfId="4385" priority="506" stopIfTrue="1">
      <formula>G151="円盤投"</formula>
    </cfRule>
    <cfRule type="expression" dxfId="4384" priority="507" stopIfTrue="1">
      <formula>G151="やり投"</formula>
    </cfRule>
    <cfRule type="expression" dxfId="4383" priority="508" stopIfTrue="1">
      <formula>G151="砲丸投"</formula>
    </cfRule>
    <cfRule type="expression" dxfId="4382" priority="509" stopIfTrue="1">
      <formula>G151="走幅跳"</formula>
    </cfRule>
    <cfRule type="expression" dxfId="4381" priority="510" stopIfTrue="1">
      <formula>G151="走高跳"</formula>
    </cfRule>
  </conditionalFormatting>
  <conditionalFormatting sqref="H153">
    <cfRule type="expression" dxfId="4380" priority="501" stopIfTrue="1">
      <formula>G153="円盤投"</formula>
    </cfRule>
    <cfRule type="expression" dxfId="4379" priority="502" stopIfTrue="1">
      <formula>G153="やり投"</formula>
    </cfRule>
    <cfRule type="expression" dxfId="4378" priority="503" stopIfTrue="1">
      <formula>G153="砲丸投"</formula>
    </cfRule>
    <cfRule type="expression" dxfId="4377" priority="504" stopIfTrue="1">
      <formula>G153="走幅跳"</formula>
    </cfRule>
    <cfRule type="expression" dxfId="4376" priority="505" stopIfTrue="1">
      <formula>G153="走高跳"</formula>
    </cfRule>
  </conditionalFormatting>
  <conditionalFormatting sqref="J117">
    <cfRule type="expression" dxfId="4375" priority="491" stopIfTrue="1">
      <formula>I117="円盤投"</formula>
    </cfRule>
    <cfRule type="expression" dxfId="4374" priority="492" stopIfTrue="1">
      <formula>I117="やり投"</formula>
    </cfRule>
    <cfRule type="expression" dxfId="4373" priority="493" stopIfTrue="1">
      <formula>I117="砲丸投"</formula>
    </cfRule>
    <cfRule type="expression" dxfId="4372" priority="494" stopIfTrue="1">
      <formula>I117="走幅跳"</formula>
    </cfRule>
    <cfRule type="expression" dxfId="4371" priority="495" stopIfTrue="1">
      <formula>I117="走高跳"</formula>
    </cfRule>
  </conditionalFormatting>
  <conditionalFormatting sqref="J119">
    <cfRule type="expression" dxfId="4370" priority="486" stopIfTrue="1">
      <formula>I119="円盤投"</formula>
    </cfRule>
    <cfRule type="expression" dxfId="4369" priority="487" stopIfTrue="1">
      <formula>I119="やり投"</formula>
    </cfRule>
    <cfRule type="expression" dxfId="4368" priority="488" stopIfTrue="1">
      <formula>I119="砲丸投"</formula>
    </cfRule>
    <cfRule type="expression" dxfId="4367" priority="489" stopIfTrue="1">
      <formula>I119="走幅跳"</formula>
    </cfRule>
    <cfRule type="expression" dxfId="4366" priority="490" stopIfTrue="1">
      <formula>I119="走高跳"</formula>
    </cfRule>
  </conditionalFormatting>
  <conditionalFormatting sqref="J121">
    <cfRule type="expression" dxfId="4365" priority="481" stopIfTrue="1">
      <formula>I121="円盤投"</formula>
    </cfRule>
    <cfRule type="expression" dxfId="4364" priority="482" stopIfTrue="1">
      <formula>I121="やり投"</formula>
    </cfRule>
    <cfRule type="expression" dxfId="4363" priority="483" stopIfTrue="1">
      <formula>I121="砲丸投"</formula>
    </cfRule>
    <cfRule type="expression" dxfId="4362" priority="484" stopIfTrue="1">
      <formula>I121="走幅跳"</formula>
    </cfRule>
    <cfRule type="expression" dxfId="4361" priority="485" stopIfTrue="1">
      <formula>I121="走高跳"</formula>
    </cfRule>
  </conditionalFormatting>
  <conditionalFormatting sqref="J123">
    <cfRule type="expression" dxfId="4360" priority="476" stopIfTrue="1">
      <formula>I123="円盤投"</formula>
    </cfRule>
    <cfRule type="expression" dxfId="4359" priority="477" stopIfTrue="1">
      <formula>I123="やり投"</formula>
    </cfRule>
    <cfRule type="expression" dxfId="4358" priority="478" stopIfTrue="1">
      <formula>I123="砲丸投"</formula>
    </cfRule>
    <cfRule type="expression" dxfId="4357" priority="479" stopIfTrue="1">
      <formula>I123="走幅跳"</formula>
    </cfRule>
    <cfRule type="expression" dxfId="4356" priority="480" stopIfTrue="1">
      <formula>I123="走高跳"</formula>
    </cfRule>
  </conditionalFormatting>
  <conditionalFormatting sqref="J125">
    <cfRule type="expression" dxfId="4355" priority="471" stopIfTrue="1">
      <formula>I125="円盤投"</formula>
    </cfRule>
    <cfRule type="expression" dxfId="4354" priority="472" stopIfTrue="1">
      <formula>I125="やり投"</formula>
    </cfRule>
    <cfRule type="expression" dxfId="4353" priority="473" stopIfTrue="1">
      <formula>I125="砲丸投"</formula>
    </cfRule>
    <cfRule type="expression" dxfId="4352" priority="474" stopIfTrue="1">
      <formula>I125="走幅跳"</formula>
    </cfRule>
    <cfRule type="expression" dxfId="4351" priority="475" stopIfTrue="1">
      <formula>I125="走高跳"</formula>
    </cfRule>
  </conditionalFormatting>
  <conditionalFormatting sqref="J127">
    <cfRule type="expression" dxfId="4350" priority="466" stopIfTrue="1">
      <formula>I127="円盤投"</formula>
    </cfRule>
    <cfRule type="expression" dxfId="4349" priority="467" stopIfTrue="1">
      <formula>I127="やり投"</formula>
    </cfRule>
    <cfRule type="expression" dxfId="4348" priority="468" stopIfTrue="1">
      <formula>I127="砲丸投"</formula>
    </cfRule>
    <cfRule type="expression" dxfId="4347" priority="469" stopIfTrue="1">
      <formula>I127="走幅跳"</formula>
    </cfRule>
    <cfRule type="expression" dxfId="4346" priority="470" stopIfTrue="1">
      <formula>I127="走高跳"</formula>
    </cfRule>
  </conditionalFormatting>
  <conditionalFormatting sqref="J129">
    <cfRule type="expression" dxfId="4345" priority="461" stopIfTrue="1">
      <formula>I129="円盤投"</formula>
    </cfRule>
    <cfRule type="expression" dxfId="4344" priority="462" stopIfTrue="1">
      <formula>I129="やり投"</formula>
    </cfRule>
    <cfRule type="expression" dxfId="4343" priority="463" stopIfTrue="1">
      <formula>I129="砲丸投"</formula>
    </cfRule>
    <cfRule type="expression" dxfId="4342" priority="464" stopIfTrue="1">
      <formula>I129="走幅跳"</formula>
    </cfRule>
    <cfRule type="expression" dxfId="4341" priority="465" stopIfTrue="1">
      <formula>I129="走高跳"</formula>
    </cfRule>
  </conditionalFormatting>
  <conditionalFormatting sqref="J131">
    <cfRule type="expression" dxfId="4340" priority="456" stopIfTrue="1">
      <formula>I131="円盤投"</formula>
    </cfRule>
    <cfRule type="expression" dxfId="4339" priority="457" stopIfTrue="1">
      <formula>I131="やり投"</formula>
    </cfRule>
    <cfRule type="expression" dxfId="4338" priority="458" stopIfTrue="1">
      <formula>I131="砲丸投"</formula>
    </cfRule>
    <cfRule type="expression" dxfId="4337" priority="459" stopIfTrue="1">
      <formula>I131="走幅跳"</formula>
    </cfRule>
    <cfRule type="expression" dxfId="4336" priority="460" stopIfTrue="1">
      <formula>I131="走高跳"</formula>
    </cfRule>
  </conditionalFormatting>
  <conditionalFormatting sqref="J133">
    <cfRule type="expression" dxfId="4335" priority="451" stopIfTrue="1">
      <formula>I133="円盤投"</formula>
    </cfRule>
    <cfRule type="expression" dxfId="4334" priority="452" stopIfTrue="1">
      <formula>I133="やり投"</formula>
    </cfRule>
    <cfRule type="expression" dxfId="4333" priority="453" stopIfTrue="1">
      <formula>I133="砲丸投"</formula>
    </cfRule>
    <cfRule type="expression" dxfId="4332" priority="454" stopIfTrue="1">
      <formula>I133="走幅跳"</formula>
    </cfRule>
    <cfRule type="expression" dxfId="4331" priority="455" stopIfTrue="1">
      <formula>I133="走高跳"</formula>
    </cfRule>
  </conditionalFormatting>
  <conditionalFormatting sqref="J135">
    <cfRule type="expression" dxfId="4330" priority="446" stopIfTrue="1">
      <formula>I135="円盤投"</formula>
    </cfRule>
    <cfRule type="expression" dxfId="4329" priority="447" stopIfTrue="1">
      <formula>I135="やり投"</formula>
    </cfRule>
    <cfRule type="expression" dxfId="4328" priority="448" stopIfTrue="1">
      <formula>I135="砲丸投"</formula>
    </cfRule>
    <cfRule type="expression" dxfId="4327" priority="449" stopIfTrue="1">
      <formula>I135="走幅跳"</formula>
    </cfRule>
    <cfRule type="expression" dxfId="4326" priority="450" stopIfTrue="1">
      <formula>I135="走高跳"</formula>
    </cfRule>
  </conditionalFormatting>
  <conditionalFormatting sqref="J137">
    <cfRule type="expression" dxfId="4325" priority="441" stopIfTrue="1">
      <formula>I137="円盤投"</formula>
    </cfRule>
    <cfRule type="expression" dxfId="4324" priority="442" stopIfTrue="1">
      <formula>I137="やり投"</formula>
    </cfRule>
    <cfRule type="expression" dxfId="4323" priority="443" stopIfTrue="1">
      <formula>I137="砲丸投"</formula>
    </cfRule>
    <cfRule type="expression" dxfId="4322" priority="444" stopIfTrue="1">
      <formula>I137="走幅跳"</formula>
    </cfRule>
    <cfRule type="expression" dxfId="4321" priority="445" stopIfTrue="1">
      <formula>I137="走高跳"</formula>
    </cfRule>
  </conditionalFormatting>
  <conditionalFormatting sqref="J139">
    <cfRule type="expression" dxfId="4320" priority="436" stopIfTrue="1">
      <formula>I139="円盤投"</formula>
    </cfRule>
    <cfRule type="expression" dxfId="4319" priority="437" stopIfTrue="1">
      <formula>I139="やり投"</formula>
    </cfRule>
    <cfRule type="expression" dxfId="4318" priority="438" stopIfTrue="1">
      <formula>I139="砲丸投"</formula>
    </cfRule>
    <cfRule type="expression" dxfId="4317" priority="439" stopIfTrue="1">
      <formula>I139="走幅跳"</formula>
    </cfRule>
    <cfRule type="expression" dxfId="4316" priority="440" stopIfTrue="1">
      <formula>I139="走高跳"</formula>
    </cfRule>
  </conditionalFormatting>
  <conditionalFormatting sqref="J143">
    <cfRule type="expression" dxfId="4315" priority="426" stopIfTrue="1">
      <formula>I143="円盤投"</formula>
    </cfRule>
    <cfRule type="expression" dxfId="4314" priority="427" stopIfTrue="1">
      <formula>I143="やり投"</formula>
    </cfRule>
    <cfRule type="expression" dxfId="4313" priority="428" stopIfTrue="1">
      <formula>I143="砲丸投"</formula>
    </cfRule>
    <cfRule type="expression" dxfId="4312" priority="429" stopIfTrue="1">
      <formula>I143="走幅跳"</formula>
    </cfRule>
    <cfRule type="expression" dxfId="4311" priority="430" stopIfTrue="1">
      <formula>I143="走高跳"</formula>
    </cfRule>
  </conditionalFormatting>
  <conditionalFormatting sqref="J145">
    <cfRule type="expression" dxfId="4310" priority="421" stopIfTrue="1">
      <formula>I145="円盤投"</formula>
    </cfRule>
    <cfRule type="expression" dxfId="4309" priority="422" stopIfTrue="1">
      <formula>I145="やり投"</formula>
    </cfRule>
    <cfRule type="expression" dxfId="4308" priority="423" stopIfTrue="1">
      <formula>I145="砲丸投"</formula>
    </cfRule>
    <cfRule type="expression" dxfId="4307" priority="424" stopIfTrue="1">
      <formula>I145="走幅跳"</formula>
    </cfRule>
    <cfRule type="expression" dxfId="4306" priority="425" stopIfTrue="1">
      <formula>I145="走高跳"</formula>
    </cfRule>
  </conditionalFormatting>
  <conditionalFormatting sqref="J151">
    <cfRule type="expression" dxfId="4305" priority="406" stopIfTrue="1">
      <formula>I151="円盤投"</formula>
    </cfRule>
    <cfRule type="expression" dxfId="4304" priority="407" stopIfTrue="1">
      <formula>I151="やり投"</formula>
    </cfRule>
    <cfRule type="expression" dxfId="4303" priority="408" stopIfTrue="1">
      <formula>I151="砲丸投"</formula>
    </cfRule>
    <cfRule type="expression" dxfId="4302" priority="409" stopIfTrue="1">
      <formula>I151="走幅跳"</formula>
    </cfRule>
    <cfRule type="expression" dxfId="4301" priority="410" stopIfTrue="1">
      <formula>I151="走高跳"</formula>
    </cfRule>
  </conditionalFormatting>
  <conditionalFormatting sqref="L115">
    <cfRule type="expression" dxfId="4300" priority="396" stopIfTrue="1">
      <formula>K115="円盤投"</formula>
    </cfRule>
    <cfRule type="expression" dxfId="4299" priority="397" stopIfTrue="1">
      <formula>K115="やり投"</formula>
    </cfRule>
    <cfRule type="expression" dxfId="4298" priority="398" stopIfTrue="1">
      <formula>K115="砲丸投"</formula>
    </cfRule>
    <cfRule type="expression" dxfId="4297" priority="399" stopIfTrue="1">
      <formula>K115="走幅跳"</formula>
    </cfRule>
    <cfRule type="expression" dxfId="4296" priority="400" stopIfTrue="1">
      <formula>K115="走高跳"</formula>
    </cfRule>
  </conditionalFormatting>
  <conditionalFormatting sqref="L117">
    <cfRule type="expression" dxfId="4295" priority="391" stopIfTrue="1">
      <formula>K117="円盤投"</formula>
    </cfRule>
    <cfRule type="expression" dxfId="4294" priority="392" stopIfTrue="1">
      <formula>K117="やり投"</formula>
    </cfRule>
    <cfRule type="expression" dxfId="4293" priority="393" stopIfTrue="1">
      <formula>K117="砲丸投"</formula>
    </cfRule>
    <cfRule type="expression" dxfId="4292" priority="394" stopIfTrue="1">
      <formula>K117="走幅跳"</formula>
    </cfRule>
    <cfRule type="expression" dxfId="4291" priority="395" stopIfTrue="1">
      <formula>K117="走高跳"</formula>
    </cfRule>
  </conditionalFormatting>
  <conditionalFormatting sqref="L119">
    <cfRule type="expression" dxfId="4290" priority="386" stopIfTrue="1">
      <formula>K119="円盤投"</formula>
    </cfRule>
    <cfRule type="expression" dxfId="4289" priority="387" stopIfTrue="1">
      <formula>K119="やり投"</formula>
    </cfRule>
    <cfRule type="expression" dxfId="4288" priority="388" stopIfTrue="1">
      <formula>K119="砲丸投"</formula>
    </cfRule>
    <cfRule type="expression" dxfId="4287" priority="389" stopIfTrue="1">
      <formula>K119="走幅跳"</formula>
    </cfRule>
    <cfRule type="expression" dxfId="4286" priority="390" stopIfTrue="1">
      <formula>K119="走高跳"</formula>
    </cfRule>
  </conditionalFormatting>
  <conditionalFormatting sqref="L121">
    <cfRule type="expression" dxfId="4285" priority="381" stopIfTrue="1">
      <formula>K121="円盤投"</formula>
    </cfRule>
    <cfRule type="expression" dxfId="4284" priority="382" stopIfTrue="1">
      <formula>K121="やり投"</formula>
    </cfRule>
    <cfRule type="expression" dxfId="4283" priority="383" stopIfTrue="1">
      <formula>K121="砲丸投"</formula>
    </cfRule>
    <cfRule type="expression" dxfId="4282" priority="384" stopIfTrue="1">
      <formula>K121="走幅跳"</formula>
    </cfRule>
    <cfRule type="expression" dxfId="4281" priority="385" stopIfTrue="1">
      <formula>K121="走高跳"</formula>
    </cfRule>
  </conditionalFormatting>
  <conditionalFormatting sqref="L123">
    <cfRule type="expression" dxfId="4280" priority="376" stopIfTrue="1">
      <formula>K123="円盤投"</formula>
    </cfRule>
    <cfRule type="expression" dxfId="4279" priority="377" stopIfTrue="1">
      <formula>K123="やり投"</formula>
    </cfRule>
    <cfRule type="expression" dxfId="4278" priority="378" stopIfTrue="1">
      <formula>K123="砲丸投"</formula>
    </cfRule>
    <cfRule type="expression" dxfId="4277" priority="379" stopIfTrue="1">
      <formula>K123="走幅跳"</formula>
    </cfRule>
    <cfRule type="expression" dxfId="4276" priority="380" stopIfTrue="1">
      <formula>K123="走高跳"</formula>
    </cfRule>
  </conditionalFormatting>
  <conditionalFormatting sqref="L125">
    <cfRule type="expression" dxfId="4275" priority="371" stopIfTrue="1">
      <formula>K125="円盤投"</formula>
    </cfRule>
    <cfRule type="expression" dxfId="4274" priority="372" stopIfTrue="1">
      <formula>K125="やり投"</formula>
    </cfRule>
    <cfRule type="expression" dxfId="4273" priority="373" stopIfTrue="1">
      <formula>K125="砲丸投"</formula>
    </cfRule>
    <cfRule type="expression" dxfId="4272" priority="374" stopIfTrue="1">
      <formula>K125="走幅跳"</formula>
    </cfRule>
    <cfRule type="expression" dxfId="4271" priority="375" stopIfTrue="1">
      <formula>K125="走高跳"</formula>
    </cfRule>
  </conditionalFormatting>
  <conditionalFormatting sqref="L127">
    <cfRule type="expression" dxfId="4270" priority="366" stopIfTrue="1">
      <formula>K127="円盤投"</formula>
    </cfRule>
    <cfRule type="expression" dxfId="4269" priority="367" stopIfTrue="1">
      <formula>K127="やり投"</formula>
    </cfRule>
    <cfRule type="expression" dxfId="4268" priority="368" stopIfTrue="1">
      <formula>K127="砲丸投"</formula>
    </cfRule>
    <cfRule type="expression" dxfId="4267" priority="369" stopIfTrue="1">
      <formula>K127="走幅跳"</formula>
    </cfRule>
    <cfRule type="expression" dxfId="4266" priority="370" stopIfTrue="1">
      <formula>K127="走高跳"</formula>
    </cfRule>
  </conditionalFormatting>
  <conditionalFormatting sqref="L129">
    <cfRule type="expression" dxfId="4265" priority="361" stopIfTrue="1">
      <formula>K129="円盤投"</formula>
    </cfRule>
    <cfRule type="expression" dxfId="4264" priority="362" stopIfTrue="1">
      <formula>K129="やり投"</formula>
    </cfRule>
    <cfRule type="expression" dxfId="4263" priority="363" stopIfTrue="1">
      <formula>K129="砲丸投"</formula>
    </cfRule>
    <cfRule type="expression" dxfId="4262" priority="364" stopIfTrue="1">
      <formula>K129="走幅跳"</formula>
    </cfRule>
    <cfRule type="expression" dxfId="4261" priority="365" stopIfTrue="1">
      <formula>K129="走高跳"</formula>
    </cfRule>
  </conditionalFormatting>
  <conditionalFormatting sqref="L131">
    <cfRule type="expression" dxfId="4260" priority="356" stopIfTrue="1">
      <formula>K131="円盤投"</formula>
    </cfRule>
    <cfRule type="expression" dxfId="4259" priority="357" stopIfTrue="1">
      <formula>K131="やり投"</formula>
    </cfRule>
    <cfRule type="expression" dxfId="4258" priority="358" stopIfTrue="1">
      <formula>K131="砲丸投"</formula>
    </cfRule>
    <cfRule type="expression" dxfId="4257" priority="359" stopIfTrue="1">
      <formula>K131="走幅跳"</formula>
    </cfRule>
    <cfRule type="expression" dxfId="4256" priority="360" stopIfTrue="1">
      <formula>K131="走高跳"</formula>
    </cfRule>
  </conditionalFormatting>
  <conditionalFormatting sqref="L133">
    <cfRule type="expression" dxfId="4255" priority="351" stopIfTrue="1">
      <formula>K133="円盤投"</formula>
    </cfRule>
    <cfRule type="expression" dxfId="4254" priority="352" stopIfTrue="1">
      <formula>K133="やり投"</formula>
    </cfRule>
    <cfRule type="expression" dxfId="4253" priority="353" stopIfTrue="1">
      <formula>K133="砲丸投"</formula>
    </cfRule>
    <cfRule type="expression" dxfId="4252" priority="354" stopIfTrue="1">
      <formula>K133="走幅跳"</formula>
    </cfRule>
    <cfRule type="expression" dxfId="4251" priority="355" stopIfTrue="1">
      <formula>K133="走高跳"</formula>
    </cfRule>
  </conditionalFormatting>
  <conditionalFormatting sqref="L135">
    <cfRule type="expression" dxfId="4250" priority="346" stopIfTrue="1">
      <formula>K135="円盤投"</formula>
    </cfRule>
    <cfRule type="expression" dxfId="4249" priority="347" stopIfTrue="1">
      <formula>K135="やり投"</formula>
    </cfRule>
    <cfRule type="expression" dxfId="4248" priority="348" stopIfTrue="1">
      <formula>K135="砲丸投"</formula>
    </cfRule>
    <cfRule type="expression" dxfId="4247" priority="349" stopIfTrue="1">
      <formula>K135="走幅跳"</formula>
    </cfRule>
    <cfRule type="expression" dxfId="4246" priority="350" stopIfTrue="1">
      <formula>K135="走高跳"</formula>
    </cfRule>
  </conditionalFormatting>
  <conditionalFormatting sqref="L139">
    <cfRule type="expression" dxfId="4245" priority="336" stopIfTrue="1">
      <formula>K139="円盤投"</formula>
    </cfRule>
    <cfRule type="expression" dxfId="4244" priority="337" stopIfTrue="1">
      <formula>K139="やり投"</formula>
    </cfRule>
    <cfRule type="expression" dxfId="4243" priority="338" stopIfTrue="1">
      <formula>K139="砲丸投"</formula>
    </cfRule>
    <cfRule type="expression" dxfId="4242" priority="339" stopIfTrue="1">
      <formula>K139="走幅跳"</formula>
    </cfRule>
    <cfRule type="expression" dxfId="4241" priority="340" stopIfTrue="1">
      <formula>K139="走高跳"</formula>
    </cfRule>
  </conditionalFormatting>
  <conditionalFormatting sqref="L141">
    <cfRule type="expression" dxfId="4240" priority="331" stopIfTrue="1">
      <formula>K141="円盤投"</formula>
    </cfRule>
    <cfRule type="expression" dxfId="4239" priority="332" stopIfTrue="1">
      <formula>K141="やり投"</formula>
    </cfRule>
    <cfRule type="expression" dxfId="4238" priority="333" stopIfTrue="1">
      <formula>K141="砲丸投"</formula>
    </cfRule>
    <cfRule type="expression" dxfId="4237" priority="334" stopIfTrue="1">
      <formula>K141="走幅跳"</formula>
    </cfRule>
    <cfRule type="expression" dxfId="4236" priority="335" stopIfTrue="1">
      <formula>K141="走高跳"</formula>
    </cfRule>
  </conditionalFormatting>
  <conditionalFormatting sqref="L143">
    <cfRule type="expression" dxfId="4235" priority="326" stopIfTrue="1">
      <formula>K143="円盤投"</formula>
    </cfRule>
    <cfRule type="expression" dxfId="4234" priority="327" stopIfTrue="1">
      <formula>K143="やり投"</formula>
    </cfRule>
    <cfRule type="expression" dxfId="4233" priority="328" stopIfTrue="1">
      <formula>K143="砲丸投"</formula>
    </cfRule>
    <cfRule type="expression" dxfId="4232" priority="329" stopIfTrue="1">
      <formula>K143="走幅跳"</formula>
    </cfRule>
    <cfRule type="expression" dxfId="4231" priority="330" stopIfTrue="1">
      <formula>K143="走高跳"</formula>
    </cfRule>
  </conditionalFormatting>
  <conditionalFormatting sqref="L145">
    <cfRule type="expression" dxfId="4230" priority="321" stopIfTrue="1">
      <formula>K145="円盤投"</formula>
    </cfRule>
    <cfRule type="expression" dxfId="4229" priority="322" stopIfTrue="1">
      <formula>K145="やり投"</formula>
    </cfRule>
    <cfRule type="expression" dxfId="4228" priority="323" stopIfTrue="1">
      <formula>K145="砲丸投"</formula>
    </cfRule>
    <cfRule type="expression" dxfId="4227" priority="324" stopIfTrue="1">
      <formula>K145="走幅跳"</formula>
    </cfRule>
    <cfRule type="expression" dxfId="4226" priority="325" stopIfTrue="1">
      <formula>K145="走高跳"</formula>
    </cfRule>
  </conditionalFormatting>
  <conditionalFormatting sqref="L147">
    <cfRule type="expression" dxfId="4225" priority="316" stopIfTrue="1">
      <formula>K147="円盤投"</formula>
    </cfRule>
    <cfRule type="expression" dxfId="4224" priority="317" stopIfTrue="1">
      <formula>K147="やり投"</formula>
    </cfRule>
    <cfRule type="expression" dxfId="4223" priority="318" stopIfTrue="1">
      <formula>K147="砲丸投"</formula>
    </cfRule>
    <cfRule type="expression" dxfId="4222" priority="319" stopIfTrue="1">
      <formula>K147="走幅跳"</formula>
    </cfRule>
    <cfRule type="expression" dxfId="4221" priority="320" stopIfTrue="1">
      <formula>K147="走高跳"</formula>
    </cfRule>
  </conditionalFormatting>
  <conditionalFormatting sqref="L149">
    <cfRule type="expression" dxfId="4220" priority="311" stopIfTrue="1">
      <formula>K149="円盤投"</formula>
    </cfRule>
    <cfRule type="expression" dxfId="4219" priority="312" stopIfTrue="1">
      <formula>K149="やり投"</formula>
    </cfRule>
    <cfRule type="expression" dxfId="4218" priority="313" stopIfTrue="1">
      <formula>K149="砲丸投"</formula>
    </cfRule>
    <cfRule type="expression" dxfId="4217" priority="314" stopIfTrue="1">
      <formula>K149="走幅跳"</formula>
    </cfRule>
    <cfRule type="expression" dxfId="4216" priority="315" stopIfTrue="1">
      <formula>K149="走高跳"</formula>
    </cfRule>
  </conditionalFormatting>
  <conditionalFormatting sqref="L151">
    <cfRule type="expression" dxfId="4215" priority="306" stopIfTrue="1">
      <formula>K151="円盤投"</formula>
    </cfRule>
    <cfRule type="expression" dxfId="4214" priority="307" stopIfTrue="1">
      <formula>K151="やり投"</formula>
    </cfRule>
    <cfRule type="expression" dxfId="4213" priority="308" stopIfTrue="1">
      <formula>K151="砲丸投"</formula>
    </cfRule>
    <cfRule type="expression" dxfId="4212" priority="309" stopIfTrue="1">
      <formula>K151="走幅跳"</formula>
    </cfRule>
    <cfRule type="expression" dxfId="4211" priority="310" stopIfTrue="1">
      <formula>K151="走高跳"</formula>
    </cfRule>
  </conditionalFormatting>
  <conditionalFormatting sqref="L153">
    <cfRule type="expression" dxfId="4210" priority="301" stopIfTrue="1">
      <formula>K153="円盤投"</formula>
    </cfRule>
    <cfRule type="expression" dxfId="4209" priority="302" stopIfTrue="1">
      <formula>K153="やり投"</formula>
    </cfRule>
    <cfRule type="expression" dxfId="4208" priority="303" stopIfTrue="1">
      <formula>K153="砲丸投"</formula>
    </cfRule>
    <cfRule type="expression" dxfId="4207" priority="304" stopIfTrue="1">
      <formula>K153="走幅跳"</formula>
    </cfRule>
    <cfRule type="expression" dxfId="4206" priority="305" stopIfTrue="1">
      <formula>K153="走高跳"</formula>
    </cfRule>
  </conditionalFormatting>
  <conditionalFormatting sqref="H168">
    <cfRule type="expression" dxfId="4205" priority="296" stopIfTrue="1">
      <formula>G168="円盤投"</formula>
    </cfRule>
    <cfRule type="expression" dxfId="4204" priority="297" stopIfTrue="1">
      <formula>G168="やり投"</formula>
    </cfRule>
    <cfRule type="expression" dxfId="4203" priority="298" stopIfTrue="1">
      <formula>G168="砲丸投"</formula>
    </cfRule>
    <cfRule type="expression" dxfId="4202" priority="299" stopIfTrue="1">
      <formula>G168="走幅跳"</formula>
    </cfRule>
    <cfRule type="expression" dxfId="4201" priority="300" stopIfTrue="1">
      <formula>G168="走高跳"</formula>
    </cfRule>
  </conditionalFormatting>
  <conditionalFormatting sqref="L190">
    <cfRule type="expression" dxfId="4200" priority="41" stopIfTrue="1">
      <formula>K190="円盤投"</formula>
    </cfRule>
    <cfRule type="expression" dxfId="4199" priority="42" stopIfTrue="1">
      <formula>K190="やり投"</formula>
    </cfRule>
    <cfRule type="expression" dxfId="4198" priority="43" stopIfTrue="1">
      <formula>K190="砲丸投"</formula>
    </cfRule>
    <cfRule type="expression" dxfId="4197" priority="44" stopIfTrue="1">
      <formula>K190="走幅跳"</formula>
    </cfRule>
    <cfRule type="expression" dxfId="4196" priority="45" stopIfTrue="1">
      <formula>K190="走高跳"</formula>
    </cfRule>
  </conditionalFormatting>
  <conditionalFormatting sqref="J194">
    <cfRule type="expression" dxfId="4195" priority="131" stopIfTrue="1">
      <formula>I194="円盤投"</formula>
    </cfRule>
    <cfRule type="expression" dxfId="4194" priority="132" stopIfTrue="1">
      <formula>I194="やり投"</formula>
    </cfRule>
    <cfRule type="expression" dxfId="4193" priority="133" stopIfTrue="1">
      <formula>I194="砲丸投"</formula>
    </cfRule>
    <cfRule type="expression" dxfId="4192" priority="134" stopIfTrue="1">
      <formula>I194="走幅跳"</formula>
    </cfRule>
    <cfRule type="expression" dxfId="4191" priority="135" stopIfTrue="1">
      <formula>I194="走高跳"</formula>
    </cfRule>
  </conditionalFormatting>
  <conditionalFormatting sqref="H196">
    <cfRule type="expression" dxfId="4190" priority="226" stopIfTrue="1">
      <formula>G196="円盤投"</formula>
    </cfRule>
    <cfRule type="expression" dxfId="4189" priority="227" stopIfTrue="1">
      <formula>G196="やり投"</formula>
    </cfRule>
    <cfRule type="expression" dxfId="4188" priority="228" stopIfTrue="1">
      <formula>G196="砲丸投"</formula>
    </cfRule>
    <cfRule type="expression" dxfId="4187" priority="229" stopIfTrue="1">
      <formula>G196="走幅跳"</formula>
    </cfRule>
    <cfRule type="expression" dxfId="4186" priority="230" stopIfTrue="1">
      <formula>G196="走高跳"</formula>
    </cfRule>
  </conditionalFormatting>
  <conditionalFormatting sqref="J202">
    <cfRule type="expression" dxfId="4185" priority="111" stopIfTrue="1">
      <formula>I202="円盤投"</formula>
    </cfRule>
    <cfRule type="expression" dxfId="4184" priority="112" stopIfTrue="1">
      <formula>I202="やり投"</formula>
    </cfRule>
    <cfRule type="expression" dxfId="4183" priority="113" stopIfTrue="1">
      <formula>I202="砲丸投"</formula>
    </cfRule>
    <cfRule type="expression" dxfId="4182" priority="114" stopIfTrue="1">
      <formula>I202="走幅跳"</formula>
    </cfRule>
    <cfRule type="expression" dxfId="4181" priority="115" stopIfTrue="1">
      <formula>I202="走高跳"</formula>
    </cfRule>
  </conditionalFormatting>
  <conditionalFormatting sqref="J200">
    <cfRule type="expression" dxfId="4180" priority="116" stopIfTrue="1">
      <formula>I200="円盤投"</formula>
    </cfRule>
    <cfRule type="expression" dxfId="4179" priority="117" stopIfTrue="1">
      <formula>I200="やり投"</formula>
    </cfRule>
    <cfRule type="expression" dxfId="4178" priority="118" stopIfTrue="1">
      <formula>I200="砲丸投"</formula>
    </cfRule>
    <cfRule type="expression" dxfId="4177" priority="119" stopIfTrue="1">
      <formula>I200="走幅跳"</formula>
    </cfRule>
    <cfRule type="expression" dxfId="4176" priority="120" stopIfTrue="1">
      <formula>I200="走高跳"</formula>
    </cfRule>
  </conditionalFormatting>
  <conditionalFormatting sqref="H202">
    <cfRule type="expression" dxfId="4175" priority="211" stopIfTrue="1">
      <formula>G202="円盤投"</formula>
    </cfRule>
    <cfRule type="expression" dxfId="4174" priority="212" stopIfTrue="1">
      <formula>G202="やり投"</formula>
    </cfRule>
    <cfRule type="expression" dxfId="4173" priority="213" stopIfTrue="1">
      <formula>G202="砲丸投"</formula>
    </cfRule>
    <cfRule type="expression" dxfId="4172" priority="214" stopIfTrue="1">
      <formula>G202="走幅跳"</formula>
    </cfRule>
    <cfRule type="expression" dxfId="4171" priority="215" stopIfTrue="1">
      <formula>G202="走高跳"</formula>
    </cfRule>
  </conditionalFormatting>
  <conditionalFormatting sqref="J206">
    <cfRule type="expression" dxfId="4170" priority="101" stopIfTrue="1">
      <formula>I206="円盤投"</formula>
    </cfRule>
    <cfRule type="expression" dxfId="4169" priority="102" stopIfTrue="1">
      <formula>I206="やり投"</formula>
    </cfRule>
    <cfRule type="expression" dxfId="4168" priority="103" stopIfTrue="1">
      <formula>I206="砲丸投"</formula>
    </cfRule>
    <cfRule type="expression" dxfId="4167" priority="104" stopIfTrue="1">
      <formula>I206="走幅跳"</formula>
    </cfRule>
    <cfRule type="expression" dxfId="4166" priority="105" stopIfTrue="1">
      <formula>I206="走高跳"</formula>
    </cfRule>
  </conditionalFormatting>
  <conditionalFormatting sqref="J168">
    <cfRule type="expression" dxfId="4165" priority="196" stopIfTrue="1">
      <formula>I168="円盤投"</formula>
    </cfRule>
    <cfRule type="expression" dxfId="4164" priority="197" stopIfTrue="1">
      <formula>I168="やり投"</formula>
    </cfRule>
    <cfRule type="expression" dxfId="4163" priority="198" stopIfTrue="1">
      <formula>I168="砲丸投"</formula>
    </cfRule>
    <cfRule type="expression" dxfId="4162" priority="199" stopIfTrue="1">
      <formula>I168="走幅跳"</formula>
    </cfRule>
    <cfRule type="expression" dxfId="4161" priority="200" stopIfTrue="1">
      <formula>I168="走高跳"</formula>
    </cfRule>
  </conditionalFormatting>
  <conditionalFormatting sqref="H170">
    <cfRule type="expression" dxfId="4160" priority="291" stopIfTrue="1">
      <formula>G170="円盤投"</formula>
    </cfRule>
    <cfRule type="expression" dxfId="4159" priority="292" stopIfTrue="1">
      <formula>G170="やり投"</formula>
    </cfRule>
    <cfRule type="expression" dxfId="4158" priority="293" stopIfTrue="1">
      <formula>G170="砲丸投"</formula>
    </cfRule>
    <cfRule type="expression" dxfId="4157" priority="294" stopIfTrue="1">
      <formula>G170="走幅跳"</formula>
    </cfRule>
    <cfRule type="expression" dxfId="4156" priority="295" stopIfTrue="1">
      <formula>G170="走高跳"</formula>
    </cfRule>
  </conditionalFormatting>
  <conditionalFormatting sqref="H172">
    <cfRule type="expression" dxfId="4155" priority="286" stopIfTrue="1">
      <formula>G172="円盤投"</formula>
    </cfRule>
    <cfRule type="expression" dxfId="4154" priority="287" stopIfTrue="1">
      <formula>G172="やり投"</formula>
    </cfRule>
    <cfRule type="expression" dxfId="4153" priority="288" stopIfTrue="1">
      <formula>G172="砲丸投"</formula>
    </cfRule>
    <cfRule type="expression" dxfId="4152" priority="289" stopIfTrue="1">
      <formula>G172="走幅跳"</formula>
    </cfRule>
    <cfRule type="expression" dxfId="4151" priority="290" stopIfTrue="1">
      <formula>G172="走高跳"</formula>
    </cfRule>
  </conditionalFormatting>
  <conditionalFormatting sqref="H174">
    <cfRule type="expression" dxfId="4150" priority="281" stopIfTrue="1">
      <formula>G174="円盤投"</formula>
    </cfRule>
    <cfRule type="expression" dxfId="4149" priority="282" stopIfTrue="1">
      <formula>G174="やり投"</formula>
    </cfRule>
    <cfRule type="expression" dxfId="4148" priority="283" stopIfTrue="1">
      <formula>G174="砲丸投"</formula>
    </cfRule>
    <cfRule type="expression" dxfId="4147" priority="284" stopIfTrue="1">
      <formula>G174="走幅跳"</formula>
    </cfRule>
    <cfRule type="expression" dxfId="4146" priority="285" stopIfTrue="1">
      <formula>G174="走高跳"</formula>
    </cfRule>
  </conditionalFormatting>
  <conditionalFormatting sqref="H176">
    <cfRule type="expression" dxfId="4145" priority="276" stopIfTrue="1">
      <formula>G176="円盤投"</formula>
    </cfRule>
    <cfRule type="expression" dxfId="4144" priority="277" stopIfTrue="1">
      <formula>G176="やり投"</formula>
    </cfRule>
    <cfRule type="expression" dxfId="4143" priority="278" stopIfTrue="1">
      <formula>G176="砲丸投"</formula>
    </cfRule>
    <cfRule type="expression" dxfId="4142" priority="279" stopIfTrue="1">
      <formula>G176="走幅跳"</formula>
    </cfRule>
    <cfRule type="expression" dxfId="4141" priority="280" stopIfTrue="1">
      <formula>G176="走高跳"</formula>
    </cfRule>
  </conditionalFormatting>
  <conditionalFormatting sqref="H178">
    <cfRule type="expression" dxfId="4140" priority="271" stopIfTrue="1">
      <formula>G178="円盤投"</formula>
    </cfRule>
    <cfRule type="expression" dxfId="4139" priority="272" stopIfTrue="1">
      <formula>G178="やり投"</formula>
    </cfRule>
    <cfRule type="expression" dxfId="4138" priority="273" stopIfTrue="1">
      <formula>G178="砲丸投"</formula>
    </cfRule>
    <cfRule type="expression" dxfId="4137" priority="274" stopIfTrue="1">
      <formula>G178="走幅跳"</formula>
    </cfRule>
    <cfRule type="expression" dxfId="4136" priority="275" stopIfTrue="1">
      <formula>G178="走高跳"</formula>
    </cfRule>
  </conditionalFormatting>
  <conditionalFormatting sqref="H180">
    <cfRule type="expression" dxfId="4135" priority="266" stopIfTrue="1">
      <formula>G180="円盤投"</formula>
    </cfRule>
    <cfRule type="expression" dxfId="4134" priority="267" stopIfTrue="1">
      <formula>G180="やり投"</formula>
    </cfRule>
    <cfRule type="expression" dxfId="4133" priority="268" stopIfTrue="1">
      <formula>G180="砲丸投"</formula>
    </cfRule>
    <cfRule type="expression" dxfId="4132" priority="269" stopIfTrue="1">
      <formula>G180="走幅跳"</formula>
    </cfRule>
    <cfRule type="expression" dxfId="4131" priority="270" stopIfTrue="1">
      <formula>G180="走高跳"</formula>
    </cfRule>
  </conditionalFormatting>
  <conditionalFormatting sqref="H182">
    <cfRule type="expression" dxfId="4130" priority="261" stopIfTrue="1">
      <formula>G182="円盤投"</formula>
    </cfRule>
    <cfRule type="expression" dxfId="4129" priority="262" stopIfTrue="1">
      <formula>G182="やり投"</formula>
    </cfRule>
    <cfRule type="expression" dxfId="4128" priority="263" stopIfTrue="1">
      <formula>G182="砲丸投"</formula>
    </cfRule>
    <cfRule type="expression" dxfId="4127" priority="264" stopIfTrue="1">
      <formula>G182="走幅跳"</formula>
    </cfRule>
    <cfRule type="expression" dxfId="4126" priority="265" stopIfTrue="1">
      <formula>G182="走高跳"</formula>
    </cfRule>
  </conditionalFormatting>
  <conditionalFormatting sqref="H184">
    <cfRule type="expression" dxfId="4125" priority="256" stopIfTrue="1">
      <formula>G184="円盤投"</formula>
    </cfRule>
    <cfRule type="expression" dxfId="4124" priority="257" stopIfTrue="1">
      <formula>G184="やり投"</formula>
    </cfRule>
    <cfRule type="expression" dxfId="4123" priority="258" stopIfTrue="1">
      <formula>G184="砲丸投"</formula>
    </cfRule>
    <cfRule type="expression" dxfId="4122" priority="259" stopIfTrue="1">
      <formula>G184="走幅跳"</formula>
    </cfRule>
    <cfRule type="expression" dxfId="4121" priority="260" stopIfTrue="1">
      <formula>G184="走高跳"</formula>
    </cfRule>
  </conditionalFormatting>
  <conditionalFormatting sqref="H186">
    <cfRule type="expression" dxfId="4120" priority="251" stopIfTrue="1">
      <formula>G186="円盤投"</formula>
    </cfRule>
    <cfRule type="expression" dxfId="4119" priority="252" stopIfTrue="1">
      <formula>G186="やり投"</formula>
    </cfRule>
    <cfRule type="expression" dxfId="4118" priority="253" stopIfTrue="1">
      <formula>G186="砲丸投"</formula>
    </cfRule>
    <cfRule type="expression" dxfId="4117" priority="254" stopIfTrue="1">
      <formula>G186="走幅跳"</formula>
    </cfRule>
    <cfRule type="expression" dxfId="4116" priority="255" stopIfTrue="1">
      <formula>G186="走高跳"</formula>
    </cfRule>
  </conditionalFormatting>
  <conditionalFormatting sqref="H188">
    <cfRule type="expression" dxfId="4115" priority="246" stopIfTrue="1">
      <formula>G188="円盤投"</formula>
    </cfRule>
    <cfRule type="expression" dxfId="4114" priority="247" stopIfTrue="1">
      <formula>G188="やり投"</formula>
    </cfRule>
    <cfRule type="expression" dxfId="4113" priority="248" stopIfTrue="1">
      <formula>G188="砲丸投"</formula>
    </cfRule>
    <cfRule type="expression" dxfId="4112" priority="249" stopIfTrue="1">
      <formula>G188="走幅跳"</formula>
    </cfRule>
    <cfRule type="expression" dxfId="4111" priority="250" stopIfTrue="1">
      <formula>G188="走高跳"</formula>
    </cfRule>
  </conditionalFormatting>
  <conditionalFormatting sqref="H190">
    <cfRule type="expression" dxfId="4110" priority="241" stopIfTrue="1">
      <formula>G190="円盤投"</formula>
    </cfRule>
    <cfRule type="expression" dxfId="4109" priority="242" stopIfTrue="1">
      <formula>G190="やり投"</formula>
    </cfRule>
    <cfRule type="expression" dxfId="4108" priority="243" stopIfTrue="1">
      <formula>G190="砲丸投"</formula>
    </cfRule>
    <cfRule type="expression" dxfId="4107" priority="244" stopIfTrue="1">
      <formula>G190="走幅跳"</formula>
    </cfRule>
    <cfRule type="expression" dxfId="4106" priority="245" stopIfTrue="1">
      <formula>G190="走高跳"</formula>
    </cfRule>
  </conditionalFormatting>
  <conditionalFormatting sqref="H192">
    <cfRule type="expression" dxfId="4105" priority="236" stopIfTrue="1">
      <formula>G192="円盤投"</formula>
    </cfRule>
    <cfRule type="expression" dxfId="4104" priority="237" stopIfTrue="1">
      <formula>G192="やり投"</formula>
    </cfRule>
    <cfRule type="expression" dxfId="4103" priority="238" stopIfTrue="1">
      <formula>G192="砲丸投"</formula>
    </cfRule>
    <cfRule type="expression" dxfId="4102" priority="239" stopIfTrue="1">
      <formula>G192="走幅跳"</formula>
    </cfRule>
    <cfRule type="expression" dxfId="4101" priority="240" stopIfTrue="1">
      <formula>G192="走高跳"</formula>
    </cfRule>
  </conditionalFormatting>
  <conditionalFormatting sqref="H194">
    <cfRule type="expression" dxfId="4100" priority="231" stopIfTrue="1">
      <formula>G194="円盤投"</formula>
    </cfRule>
    <cfRule type="expression" dxfId="4099" priority="232" stopIfTrue="1">
      <formula>G194="やり投"</formula>
    </cfRule>
    <cfRule type="expression" dxfId="4098" priority="233" stopIfTrue="1">
      <formula>G194="砲丸投"</formula>
    </cfRule>
    <cfRule type="expression" dxfId="4097" priority="234" stopIfTrue="1">
      <formula>G194="走幅跳"</formula>
    </cfRule>
    <cfRule type="expression" dxfId="4096" priority="235" stopIfTrue="1">
      <formula>G194="走高跳"</formula>
    </cfRule>
  </conditionalFormatting>
  <conditionalFormatting sqref="H198">
    <cfRule type="expression" dxfId="4095" priority="221" stopIfTrue="1">
      <formula>G198="円盤投"</formula>
    </cfRule>
    <cfRule type="expression" dxfId="4094" priority="222" stopIfTrue="1">
      <formula>G198="やり投"</formula>
    </cfRule>
    <cfRule type="expression" dxfId="4093" priority="223" stopIfTrue="1">
      <formula>G198="砲丸投"</formula>
    </cfRule>
    <cfRule type="expression" dxfId="4092" priority="224" stopIfTrue="1">
      <formula>G198="走幅跳"</formula>
    </cfRule>
    <cfRule type="expression" dxfId="4091" priority="225" stopIfTrue="1">
      <formula>G198="走高跳"</formula>
    </cfRule>
  </conditionalFormatting>
  <conditionalFormatting sqref="H200">
    <cfRule type="expression" dxfId="4090" priority="216" stopIfTrue="1">
      <formula>G200="円盤投"</formula>
    </cfRule>
    <cfRule type="expression" dxfId="4089" priority="217" stopIfTrue="1">
      <formula>G200="やり投"</formula>
    </cfRule>
    <cfRule type="expression" dxfId="4088" priority="218" stopIfTrue="1">
      <formula>G200="砲丸投"</formula>
    </cfRule>
    <cfRule type="expression" dxfId="4087" priority="219" stopIfTrue="1">
      <formula>G200="走幅跳"</formula>
    </cfRule>
    <cfRule type="expression" dxfId="4086" priority="220" stopIfTrue="1">
      <formula>G200="走高跳"</formula>
    </cfRule>
  </conditionalFormatting>
  <conditionalFormatting sqref="H204">
    <cfRule type="expression" dxfId="4085" priority="206" stopIfTrue="1">
      <formula>G204="円盤投"</formula>
    </cfRule>
    <cfRule type="expression" dxfId="4084" priority="207" stopIfTrue="1">
      <formula>G204="やり投"</formula>
    </cfRule>
    <cfRule type="expression" dxfId="4083" priority="208" stopIfTrue="1">
      <formula>G204="砲丸投"</formula>
    </cfRule>
    <cfRule type="expression" dxfId="4082" priority="209" stopIfTrue="1">
      <formula>G204="走幅跳"</formula>
    </cfRule>
    <cfRule type="expression" dxfId="4081" priority="210" stopIfTrue="1">
      <formula>G204="走高跳"</formula>
    </cfRule>
  </conditionalFormatting>
  <conditionalFormatting sqref="H206">
    <cfRule type="expression" dxfId="4080" priority="201" stopIfTrue="1">
      <formula>G206="円盤投"</formula>
    </cfRule>
    <cfRule type="expression" dxfId="4079" priority="202" stopIfTrue="1">
      <formula>G206="やり投"</formula>
    </cfRule>
    <cfRule type="expression" dxfId="4078" priority="203" stopIfTrue="1">
      <formula>G206="砲丸投"</formula>
    </cfRule>
    <cfRule type="expression" dxfId="4077" priority="204" stopIfTrue="1">
      <formula>G206="走幅跳"</formula>
    </cfRule>
    <cfRule type="expression" dxfId="4076" priority="205" stopIfTrue="1">
      <formula>G206="走高跳"</formula>
    </cfRule>
  </conditionalFormatting>
  <conditionalFormatting sqref="J170">
    <cfRule type="expression" dxfId="4075" priority="191" stopIfTrue="1">
      <formula>I170="円盤投"</formula>
    </cfRule>
    <cfRule type="expression" dxfId="4074" priority="192" stopIfTrue="1">
      <formula>I170="やり投"</formula>
    </cfRule>
    <cfRule type="expression" dxfId="4073" priority="193" stopIfTrue="1">
      <formula>I170="砲丸投"</formula>
    </cfRule>
    <cfRule type="expression" dxfId="4072" priority="194" stopIfTrue="1">
      <formula>I170="走幅跳"</formula>
    </cfRule>
    <cfRule type="expression" dxfId="4071" priority="195" stopIfTrue="1">
      <formula>I170="走高跳"</formula>
    </cfRule>
  </conditionalFormatting>
  <conditionalFormatting sqref="J172">
    <cfRule type="expression" dxfId="4070" priority="186" stopIfTrue="1">
      <formula>I172="円盤投"</formula>
    </cfRule>
    <cfRule type="expression" dxfId="4069" priority="187" stopIfTrue="1">
      <formula>I172="やり投"</formula>
    </cfRule>
    <cfRule type="expression" dxfId="4068" priority="188" stopIfTrue="1">
      <formula>I172="砲丸投"</formula>
    </cfRule>
    <cfRule type="expression" dxfId="4067" priority="189" stopIfTrue="1">
      <formula>I172="走幅跳"</formula>
    </cfRule>
    <cfRule type="expression" dxfId="4066" priority="190" stopIfTrue="1">
      <formula>I172="走高跳"</formula>
    </cfRule>
  </conditionalFormatting>
  <conditionalFormatting sqref="J174">
    <cfRule type="expression" dxfId="4065" priority="181" stopIfTrue="1">
      <formula>I174="円盤投"</formula>
    </cfRule>
    <cfRule type="expression" dxfId="4064" priority="182" stopIfTrue="1">
      <formula>I174="やり投"</formula>
    </cfRule>
    <cfRule type="expression" dxfId="4063" priority="183" stopIfTrue="1">
      <formula>I174="砲丸投"</formula>
    </cfRule>
    <cfRule type="expression" dxfId="4062" priority="184" stopIfTrue="1">
      <formula>I174="走幅跳"</formula>
    </cfRule>
    <cfRule type="expression" dxfId="4061" priority="185" stopIfTrue="1">
      <formula>I174="走高跳"</formula>
    </cfRule>
  </conditionalFormatting>
  <conditionalFormatting sqref="J176">
    <cfRule type="expression" dxfId="4060" priority="176" stopIfTrue="1">
      <formula>I176="円盤投"</formula>
    </cfRule>
    <cfRule type="expression" dxfId="4059" priority="177" stopIfTrue="1">
      <formula>I176="やり投"</formula>
    </cfRule>
    <cfRule type="expression" dxfId="4058" priority="178" stopIfTrue="1">
      <formula>I176="砲丸投"</formula>
    </cfRule>
    <cfRule type="expression" dxfId="4057" priority="179" stopIfTrue="1">
      <formula>I176="走幅跳"</formula>
    </cfRule>
    <cfRule type="expression" dxfId="4056" priority="180" stopIfTrue="1">
      <formula>I176="走高跳"</formula>
    </cfRule>
  </conditionalFormatting>
  <conditionalFormatting sqref="J178">
    <cfRule type="expression" dxfId="4055" priority="171" stopIfTrue="1">
      <formula>I178="円盤投"</formula>
    </cfRule>
    <cfRule type="expression" dxfId="4054" priority="172" stopIfTrue="1">
      <formula>I178="やり投"</formula>
    </cfRule>
    <cfRule type="expression" dxfId="4053" priority="173" stopIfTrue="1">
      <formula>I178="砲丸投"</formula>
    </cfRule>
    <cfRule type="expression" dxfId="4052" priority="174" stopIfTrue="1">
      <formula>I178="走幅跳"</formula>
    </cfRule>
    <cfRule type="expression" dxfId="4051" priority="175" stopIfTrue="1">
      <formula>I178="走高跳"</formula>
    </cfRule>
  </conditionalFormatting>
  <conditionalFormatting sqref="J180">
    <cfRule type="expression" dxfId="4050" priority="166" stopIfTrue="1">
      <formula>I180="円盤投"</formula>
    </cfRule>
    <cfRule type="expression" dxfId="4049" priority="167" stopIfTrue="1">
      <formula>I180="やり投"</formula>
    </cfRule>
    <cfRule type="expression" dxfId="4048" priority="168" stopIfTrue="1">
      <formula>I180="砲丸投"</formula>
    </cfRule>
    <cfRule type="expression" dxfId="4047" priority="169" stopIfTrue="1">
      <formula>I180="走幅跳"</formula>
    </cfRule>
    <cfRule type="expression" dxfId="4046" priority="170" stopIfTrue="1">
      <formula>I180="走高跳"</formula>
    </cfRule>
  </conditionalFormatting>
  <conditionalFormatting sqref="J182">
    <cfRule type="expression" dxfId="4045" priority="161" stopIfTrue="1">
      <formula>I182="円盤投"</formula>
    </cfRule>
    <cfRule type="expression" dxfId="4044" priority="162" stopIfTrue="1">
      <formula>I182="やり投"</formula>
    </cfRule>
    <cfRule type="expression" dxfId="4043" priority="163" stopIfTrue="1">
      <formula>I182="砲丸投"</formula>
    </cfRule>
    <cfRule type="expression" dxfId="4042" priority="164" stopIfTrue="1">
      <formula>I182="走幅跳"</formula>
    </cfRule>
    <cfRule type="expression" dxfId="4041" priority="165" stopIfTrue="1">
      <formula>I182="走高跳"</formula>
    </cfRule>
  </conditionalFormatting>
  <conditionalFormatting sqref="J184">
    <cfRule type="expression" dxfId="4040" priority="156" stopIfTrue="1">
      <formula>I184="円盤投"</formula>
    </cfRule>
    <cfRule type="expression" dxfId="4039" priority="157" stopIfTrue="1">
      <formula>I184="やり投"</formula>
    </cfRule>
    <cfRule type="expression" dxfId="4038" priority="158" stopIfTrue="1">
      <formula>I184="砲丸投"</formula>
    </cfRule>
    <cfRule type="expression" dxfId="4037" priority="159" stopIfTrue="1">
      <formula>I184="走幅跳"</formula>
    </cfRule>
    <cfRule type="expression" dxfId="4036" priority="160" stopIfTrue="1">
      <formula>I184="走高跳"</formula>
    </cfRule>
  </conditionalFormatting>
  <conditionalFormatting sqref="J186">
    <cfRule type="expression" dxfId="4035" priority="151" stopIfTrue="1">
      <formula>I186="円盤投"</formula>
    </cfRule>
    <cfRule type="expression" dxfId="4034" priority="152" stopIfTrue="1">
      <formula>I186="やり投"</formula>
    </cfRule>
    <cfRule type="expression" dxfId="4033" priority="153" stopIfTrue="1">
      <formula>I186="砲丸投"</formula>
    </cfRule>
    <cfRule type="expression" dxfId="4032" priority="154" stopIfTrue="1">
      <formula>I186="走幅跳"</formula>
    </cfRule>
    <cfRule type="expression" dxfId="4031" priority="155" stopIfTrue="1">
      <formula>I186="走高跳"</formula>
    </cfRule>
  </conditionalFormatting>
  <conditionalFormatting sqref="J188">
    <cfRule type="expression" dxfId="4030" priority="146" stopIfTrue="1">
      <formula>I188="円盤投"</formula>
    </cfRule>
    <cfRule type="expression" dxfId="4029" priority="147" stopIfTrue="1">
      <formula>I188="やり投"</formula>
    </cfRule>
    <cfRule type="expression" dxfId="4028" priority="148" stopIfTrue="1">
      <formula>I188="砲丸投"</formula>
    </cfRule>
    <cfRule type="expression" dxfId="4027" priority="149" stopIfTrue="1">
      <formula>I188="走幅跳"</formula>
    </cfRule>
    <cfRule type="expression" dxfId="4026" priority="150" stopIfTrue="1">
      <formula>I188="走高跳"</formula>
    </cfRule>
  </conditionalFormatting>
  <conditionalFormatting sqref="J190">
    <cfRule type="expression" dxfId="4025" priority="141" stopIfTrue="1">
      <formula>I190="円盤投"</formula>
    </cfRule>
    <cfRule type="expression" dxfId="4024" priority="142" stopIfTrue="1">
      <formula>I190="やり投"</formula>
    </cfRule>
    <cfRule type="expression" dxfId="4023" priority="143" stopIfTrue="1">
      <formula>I190="砲丸投"</formula>
    </cfRule>
    <cfRule type="expression" dxfId="4022" priority="144" stopIfTrue="1">
      <formula>I190="走幅跳"</formula>
    </cfRule>
    <cfRule type="expression" dxfId="4021" priority="145" stopIfTrue="1">
      <formula>I190="走高跳"</formula>
    </cfRule>
  </conditionalFormatting>
  <conditionalFormatting sqref="J192">
    <cfRule type="expression" dxfId="4020" priority="136" stopIfTrue="1">
      <formula>I192="円盤投"</formula>
    </cfRule>
    <cfRule type="expression" dxfId="4019" priority="137" stopIfTrue="1">
      <formula>I192="やり投"</formula>
    </cfRule>
    <cfRule type="expression" dxfId="4018" priority="138" stopIfTrue="1">
      <formula>I192="砲丸投"</formula>
    </cfRule>
    <cfRule type="expression" dxfId="4017" priority="139" stopIfTrue="1">
      <formula>I192="走幅跳"</formula>
    </cfRule>
    <cfRule type="expression" dxfId="4016" priority="140" stopIfTrue="1">
      <formula>I192="走高跳"</formula>
    </cfRule>
  </conditionalFormatting>
  <conditionalFormatting sqref="J196">
    <cfRule type="expression" dxfId="4015" priority="126" stopIfTrue="1">
      <formula>I196="円盤投"</formula>
    </cfRule>
    <cfRule type="expression" dxfId="4014" priority="127" stopIfTrue="1">
      <formula>I196="やり投"</formula>
    </cfRule>
    <cfRule type="expression" dxfId="4013" priority="128" stopIfTrue="1">
      <formula>I196="砲丸投"</formula>
    </cfRule>
    <cfRule type="expression" dxfId="4012" priority="129" stopIfTrue="1">
      <formula>I196="走幅跳"</formula>
    </cfRule>
    <cfRule type="expression" dxfId="4011" priority="130" stopIfTrue="1">
      <formula>I196="走高跳"</formula>
    </cfRule>
  </conditionalFormatting>
  <conditionalFormatting sqref="J198">
    <cfRule type="expression" dxfId="4010" priority="121" stopIfTrue="1">
      <formula>I198="円盤投"</formula>
    </cfRule>
    <cfRule type="expression" dxfId="4009" priority="122" stopIfTrue="1">
      <formula>I198="やり投"</formula>
    </cfRule>
    <cfRule type="expression" dxfId="4008" priority="123" stopIfTrue="1">
      <formula>I198="砲丸投"</formula>
    </cfRule>
    <cfRule type="expression" dxfId="4007" priority="124" stopIfTrue="1">
      <formula>I198="走幅跳"</formula>
    </cfRule>
    <cfRule type="expression" dxfId="4006" priority="125" stopIfTrue="1">
      <formula>I198="走高跳"</formula>
    </cfRule>
  </conditionalFormatting>
  <conditionalFormatting sqref="J204">
    <cfRule type="expression" dxfId="4005" priority="106" stopIfTrue="1">
      <formula>I204="円盤投"</formula>
    </cfRule>
    <cfRule type="expression" dxfId="4004" priority="107" stopIfTrue="1">
      <formula>I204="やり投"</formula>
    </cfRule>
    <cfRule type="expression" dxfId="4003" priority="108" stopIfTrue="1">
      <formula>I204="砲丸投"</formula>
    </cfRule>
    <cfRule type="expression" dxfId="4002" priority="109" stopIfTrue="1">
      <formula>I204="走幅跳"</formula>
    </cfRule>
    <cfRule type="expression" dxfId="4001" priority="110" stopIfTrue="1">
      <formula>I204="走高跳"</formula>
    </cfRule>
  </conditionalFormatting>
  <conditionalFormatting sqref="L168">
    <cfRule type="expression" dxfId="4000" priority="96" stopIfTrue="1">
      <formula>K168="円盤投"</formula>
    </cfRule>
    <cfRule type="expression" dxfId="3999" priority="97" stopIfTrue="1">
      <formula>K168="やり投"</formula>
    </cfRule>
    <cfRule type="expression" dxfId="3998" priority="98" stopIfTrue="1">
      <formula>K168="砲丸投"</formula>
    </cfRule>
    <cfRule type="expression" dxfId="3997" priority="99" stopIfTrue="1">
      <formula>K168="走幅跳"</formula>
    </cfRule>
    <cfRule type="expression" dxfId="3996" priority="100" stopIfTrue="1">
      <formula>K168="走高跳"</formula>
    </cfRule>
  </conditionalFormatting>
  <conditionalFormatting sqref="L170">
    <cfRule type="expression" dxfId="3995" priority="91" stopIfTrue="1">
      <formula>K170="円盤投"</formula>
    </cfRule>
    <cfRule type="expression" dxfId="3994" priority="92" stopIfTrue="1">
      <formula>K170="やり投"</formula>
    </cfRule>
    <cfRule type="expression" dxfId="3993" priority="93" stopIfTrue="1">
      <formula>K170="砲丸投"</formula>
    </cfRule>
    <cfRule type="expression" dxfId="3992" priority="94" stopIfTrue="1">
      <formula>K170="走幅跳"</formula>
    </cfRule>
    <cfRule type="expression" dxfId="3991" priority="95" stopIfTrue="1">
      <formula>K170="走高跳"</formula>
    </cfRule>
  </conditionalFormatting>
  <conditionalFormatting sqref="L172">
    <cfRule type="expression" dxfId="3990" priority="86" stopIfTrue="1">
      <formula>K172="円盤投"</formula>
    </cfRule>
    <cfRule type="expression" dxfId="3989" priority="87" stopIfTrue="1">
      <formula>K172="やり投"</formula>
    </cfRule>
    <cfRule type="expression" dxfId="3988" priority="88" stopIfTrue="1">
      <formula>K172="砲丸投"</formula>
    </cfRule>
    <cfRule type="expression" dxfId="3987" priority="89" stopIfTrue="1">
      <formula>K172="走幅跳"</formula>
    </cfRule>
    <cfRule type="expression" dxfId="3986" priority="90" stopIfTrue="1">
      <formula>K172="走高跳"</formula>
    </cfRule>
  </conditionalFormatting>
  <conditionalFormatting sqref="L174">
    <cfRule type="expression" dxfId="3985" priority="81" stopIfTrue="1">
      <formula>K174="円盤投"</formula>
    </cfRule>
    <cfRule type="expression" dxfId="3984" priority="82" stopIfTrue="1">
      <formula>K174="やり投"</formula>
    </cfRule>
    <cfRule type="expression" dxfId="3983" priority="83" stopIfTrue="1">
      <formula>K174="砲丸投"</formula>
    </cfRule>
    <cfRule type="expression" dxfId="3982" priority="84" stopIfTrue="1">
      <formula>K174="走幅跳"</formula>
    </cfRule>
    <cfRule type="expression" dxfId="3981" priority="85" stopIfTrue="1">
      <formula>K174="走高跳"</formula>
    </cfRule>
  </conditionalFormatting>
  <conditionalFormatting sqref="L176">
    <cfRule type="expression" dxfId="3980" priority="76" stopIfTrue="1">
      <formula>K176="円盤投"</formula>
    </cfRule>
    <cfRule type="expression" dxfId="3979" priority="77" stopIfTrue="1">
      <formula>K176="やり投"</formula>
    </cfRule>
    <cfRule type="expression" dxfId="3978" priority="78" stopIfTrue="1">
      <formula>K176="砲丸投"</formula>
    </cfRule>
    <cfRule type="expression" dxfId="3977" priority="79" stopIfTrue="1">
      <formula>K176="走幅跳"</formula>
    </cfRule>
    <cfRule type="expression" dxfId="3976" priority="80" stopIfTrue="1">
      <formula>K176="走高跳"</formula>
    </cfRule>
  </conditionalFormatting>
  <conditionalFormatting sqref="L178">
    <cfRule type="expression" dxfId="3975" priority="71" stopIfTrue="1">
      <formula>K178="円盤投"</formula>
    </cfRule>
    <cfRule type="expression" dxfId="3974" priority="72" stopIfTrue="1">
      <formula>K178="やり投"</formula>
    </cfRule>
    <cfRule type="expression" dxfId="3973" priority="73" stopIfTrue="1">
      <formula>K178="砲丸投"</formula>
    </cfRule>
    <cfRule type="expression" dxfId="3972" priority="74" stopIfTrue="1">
      <formula>K178="走幅跳"</formula>
    </cfRule>
    <cfRule type="expression" dxfId="3971" priority="75" stopIfTrue="1">
      <formula>K178="走高跳"</formula>
    </cfRule>
  </conditionalFormatting>
  <conditionalFormatting sqref="L180">
    <cfRule type="expression" dxfId="3970" priority="66" stopIfTrue="1">
      <formula>K180="円盤投"</formula>
    </cfRule>
    <cfRule type="expression" dxfId="3969" priority="67" stopIfTrue="1">
      <formula>K180="やり投"</formula>
    </cfRule>
    <cfRule type="expression" dxfId="3968" priority="68" stopIfTrue="1">
      <formula>K180="砲丸投"</formula>
    </cfRule>
    <cfRule type="expression" dxfId="3967" priority="69" stopIfTrue="1">
      <formula>K180="走幅跳"</formula>
    </cfRule>
    <cfRule type="expression" dxfId="3966" priority="70" stopIfTrue="1">
      <formula>K180="走高跳"</formula>
    </cfRule>
  </conditionalFormatting>
  <conditionalFormatting sqref="L182">
    <cfRule type="expression" dxfId="3965" priority="61" stopIfTrue="1">
      <formula>K182="円盤投"</formula>
    </cfRule>
    <cfRule type="expression" dxfId="3964" priority="62" stopIfTrue="1">
      <formula>K182="やり投"</formula>
    </cfRule>
    <cfRule type="expression" dxfId="3963" priority="63" stopIfTrue="1">
      <formula>K182="砲丸投"</formula>
    </cfRule>
    <cfRule type="expression" dxfId="3962" priority="64" stopIfTrue="1">
      <formula>K182="走幅跳"</formula>
    </cfRule>
    <cfRule type="expression" dxfId="3961" priority="65" stopIfTrue="1">
      <formula>K182="走高跳"</formula>
    </cfRule>
  </conditionalFormatting>
  <conditionalFormatting sqref="L184">
    <cfRule type="expression" dxfId="3960" priority="56" stopIfTrue="1">
      <formula>K184="円盤投"</formula>
    </cfRule>
    <cfRule type="expression" dxfId="3959" priority="57" stopIfTrue="1">
      <formula>K184="やり投"</formula>
    </cfRule>
    <cfRule type="expression" dxfId="3958" priority="58" stopIfTrue="1">
      <formula>K184="砲丸投"</formula>
    </cfRule>
    <cfRule type="expression" dxfId="3957" priority="59" stopIfTrue="1">
      <formula>K184="走幅跳"</formula>
    </cfRule>
    <cfRule type="expression" dxfId="3956" priority="60" stopIfTrue="1">
      <formula>K184="走高跳"</formula>
    </cfRule>
  </conditionalFormatting>
  <conditionalFormatting sqref="L186">
    <cfRule type="expression" dxfId="3955" priority="51" stopIfTrue="1">
      <formula>K186="円盤投"</formula>
    </cfRule>
    <cfRule type="expression" dxfId="3954" priority="52" stopIfTrue="1">
      <formula>K186="やり投"</formula>
    </cfRule>
    <cfRule type="expression" dxfId="3953" priority="53" stopIfTrue="1">
      <formula>K186="砲丸投"</formula>
    </cfRule>
    <cfRule type="expression" dxfId="3952" priority="54" stopIfTrue="1">
      <formula>K186="走幅跳"</formula>
    </cfRule>
    <cfRule type="expression" dxfId="3951" priority="55" stopIfTrue="1">
      <formula>K186="走高跳"</formula>
    </cfRule>
  </conditionalFormatting>
  <conditionalFormatting sqref="L188">
    <cfRule type="expression" dxfId="3950" priority="46" stopIfTrue="1">
      <formula>K188="円盤投"</formula>
    </cfRule>
    <cfRule type="expression" dxfId="3949" priority="47" stopIfTrue="1">
      <formula>K188="やり投"</formula>
    </cfRule>
    <cfRule type="expression" dxfId="3948" priority="48" stopIfTrue="1">
      <formula>K188="砲丸投"</formula>
    </cfRule>
    <cfRule type="expression" dxfId="3947" priority="49" stopIfTrue="1">
      <formula>K188="走幅跳"</formula>
    </cfRule>
    <cfRule type="expression" dxfId="3946" priority="50" stopIfTrue="1">
      <formula>K188="走高跳"</formula>
    </cfRule>
  </conditionalFormatting>
  <conditionalFormatting sqref="L192">
    <cfRule type="expression" dxfId="3945" priority="36" stopIfTrue="1">
      <formula>K192="円盤投"</formula>
    </cfRule>
    <cfRule type="expression" dxfId="3944" priority="37" stopIfTrue="1">
      <formula>K192="やり投"</formula>
    </cfRule>
    <cfRule type="expression" dxfId="3943" priority="38" stopIfTrue="1">
      <formula>K192="砲丸投"</formula>
    </cfRule>
    <cfRule type="expression" dxfId="3942" priority="39" stopIfTrue="1">
      <formula>K192="走幅跳"</formula>
    </cfRule>
    <cfRule type="expression" dxfId="3941" priority="40" stopIfTrue="1">
      <formula>K192="走高跳"</formula>
    </cfRule>
  </conditionalFormatting>
  <conditionalFormatting sqref="L194">
    <cfRule type="expression" dxfId="3940" priority="31" stopIfTrue="1">
      <formula>K194="円盤投"</formula>
    </cfRule>
    <cfRule type="expression" dxfId="3939" priority="32" stopIfTrue="1">
      <formula>K194="やり投"</formula>
    </cfRule>
    <cfRule type="expression" dxfId="3938" priority="33" stopIfTrue="1">
      <formula>K194="砲丸投"</formula>
    </cfRule>
    <cfRule type="expression" dxfId="3937" priority="34" stopIfTrue="1">
      <formula>K194="走幅跳"</formula>
    </cfRule>
    <cfRule type="expression" dxfId="3936" priority="35" stopIfTrue="1">
      <formula>K194="走高跳"</formula>
    </cfRule>
  </conditionalFormatting>
  <conditionalFormatting sqref="L196">
    <cfRule type="expression" dxfId="3935" priority="26" stopIfTrue="1">
      <formula>K196="円盤投"</formula>
    </cfRule>
    <cfRule type="expression" dxfId="3934" priority="27" stopIfTrue="1">
      <formula>K196="やり投"</formula>
    </cfRule>
    <cfRule type="expression" dxfId="3933" priority="28" stopIfTrue="1">
      <formula>K196="砲丸投"</formula>
    </cfRule>
    <cfRule type="expression" dxfId="3932" priority="29" stopIfTrue="1">
      <formula>K196="走幅跳"</formula>
    </cfRule>
    <cfRule type="expression" dxfId="3931" priority="30" stopIfTrue="1">
      <formula>K196="走高跳"</formula>
    </cfRule>
  </conditionalFormatting>
  <conditionalFormatting sqref="L198">
    <cfRule type="expression" dxfId="3930" priority="21" stopIfTrue="1">
      <formula>K198="円盤投"</formula>
    </cfRule>
    <cfRule type="expression" dxfId="3929" priority="22" stopIfTrue="1">
      <formula>K198="やり投"</formula>
    </cfRule>
    <cfRule type="expression" dxfId="3928" priority="23" stopIfTrue="1">
      <formula>K198="砲丸投"</formula>
    </cfRule>
    <cfRule type="expression" dxfId="3927" priority="24" stopIfTrue="1">
      <formula>K198="走幅跳"</formula>
    </cfRule>
    <cfRule type="expression" dxfId="3926" priority="25" stopIfTrue="1">
      <formula>K198="走高跳"</formula>
    </cfRule>
  </conditionalFormatting>
  <conditionalFormatting sqref="L200">
    <cfRule type="expression" dxfId="3925" priority="16" stopIfTrue="1">
      <formula>K200="円盤投"</formula>
    </cfRule>
    <cfRule type="expression" dxfId="3924" priority="17" stopIfTrue="1">
      <formula>K200="やり投"</formula>
    </cfRule>
    <cfRule type="expression" dxfId="3923" priority="18" stopIfTrue="1">
      <formula>K200="砲丸投"</formula>
    </cfRule>
    <cfRule type="expression" dxfId="3922" priority="19" stopIfTrue="1">
      <formula>K200="走幅跳"</formula>
    </cfRule>
    <cfRule type="expression" dxfId="3921" priority="20" stopIfTrue="1">
      <formula>K200="走高跳"</formula>
    </cfRule>
  </conditionalFormatting>
  <conditionalFormatting sqref="L202">
    <cfRule type="expression" dxfId="3920" priority="11" stopIfTrue="1">
      <formula>K202="円盤投"</formula>
    </cfRule>
    <cfRule type="expression" dxfId="3919" priority="12" stopIfTrue="1">
      <formula>K202="やり投"</formula>
    </cfRule>
    <cfRule type="expression" dxfId="3918" priority="13" stopIfTrue="1">
      <formula>K202="砲丸投"</formula>
    </cfRule>
    <cfRule type="expression" dxfId="3917" priority="14" stopIfTrue="1">
      <formula>K202="走幅跳"</formula>
    </cfRule>
    <cfRule type="expression" dxfId="3916" priority="15" stopIfTrue="1">
      <formula>K202="走高跳"</formula>
    </cfRule>
  </conditionalFormatting>
  <conditionalFormatting sqref="L204">
    <cfRule type="expression" dxfId="3915" priority="6" stopIfTrue="1">
      <formula>K204="円盤投"</formula>
    </cfRule>
    <cfRule type="expression" dxfId="3914" priority="7" stopIfTrue="1">
      <formula>K204="やり投"</formula>
    </cfRule>
    <cfRule type="expression" dxfId="3913" priority="8" stopIfTrue="1">
      <formula>K204="砲丸投"</formula>
    </cfRule>
    <cfRule type="expression" dxfId="3912" priority="9" stopIfTrue="1">
      <formula>K204="走幅跳"</formula>
    </cfRule>
    <cfRule type="expression" dxfId="3911" priority="10" stopIfTrue="1">
      <formula>K204="走高跳"</formula>
    </cfRule>
  </conditionalFormatting>
  <conditionalFormatting sqref="L206">
    <cfRule type="expression" dxfId="3910" priority="1" stopIfTrue="1">
      <formula>K206="円盤投"</formula>
    </cfRule>
    <cfRule type="expression" dxfId="3909" priority="2" stopIfTrue="1">
      <formula>K206="やり投"</formula>
    </cfRule>
    <cfRule type="expression" dxfId="3908" priority="3" stopIfTrue="1">
      <formula>K206="砲丸投"</formula>
    </cfRule>
    <cfRule type="expression" dxfId="3907" priority="4" stopIfTrue="1">
      <formula>K206="走幅跳"</formula>
    </cfRule>
    <cfRule type="expression" dxfId="39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9FF99"/>
  </sheetPr>
  <dimension ref="A1:N212"/>
  <sheetViews>
    <sheetView view="pageBreakPreview" zoomScale="60" zoomScaleNormal="100" workbookViewId="0">
      <selection activeCell="B7" sqref="B7:B8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記②入力!$A$1</f>
        <v>第２回　厚木市陸上競技記録会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IF(VLOOKUP($A9,記②女,2,FALSE)="","",VLOOKUP($A9,記②女,2,FALSE))</f>
        <v/>
      </c>
      <c r="C9" s="358"/>
      <c r="D9" s="23" t="str">
        <f>IF($B9="","",IF(VLOOKUP($B9,名簿,3,FALSE)="","",VLOOKUP($B9,名簿,3,FALSE)))</f>
        <v/>
      </c>
      <c r="E9" s="358" t="str">
        <f>IF($B9="","",IF(VLOOKUP($B9,名簿,4,FALSE)="","",VLOOKUP($B9,名簿,4,FALSE)))</f>
        <v/>
      </c>
      <c r="F9" s="358" t="str">
        <f>IF($B9="","",IF(VLOOKUP($B9,名簿,5,FALSE)="","",VLOOKUP($B9,名簿,5,FALSE)))</f>
        <v/>
      </c>
      <c r="G9" s="354" t="str">
        <f>IF(VLOOKUP($A9,記②女,5,FALSE)="","",VLOOKUP($A9,記②女,5,FALSE))</f>
        <v/>
      </c>
      <c r="H9" s="356" t="str">
        <f>IF(VLOOKUP($A9,記②女,6,FALSE)="","",VLOOKUP($A9,記②女,6,FALSE))</f>
        <v/>
      </c>
      <c r="I9" s="354" t="str">
        <f>IF(VLOOKUP($A9,記②女,7,FALSE)="","",VLOOKUP($A9,記②女,7,FALSE))</f>
        <v/>
      </c>
      <c r="J9" s="356" t="str">
        <f>IF(VLOOKUP($A9,記②女,8,FALSE)="","",VLOOKUP($A9,記②女,8,FALSE))</f>
        <v/>
      </c>
      <c r="K9" s="354" t="str">
        <f>IF(VLOOKUP($A9,記②女,9,FALSE)="","",VLOOKUP($A9,記②女,9,FALSE))</f>
        <v/>
      </c>
      <c r="L9" s="356" t="str">
        <f>IF(VLOOKUP($A9,記②女,10,FALSE)="","",VLOOKUP($A9,記②女,10,FALSE))</f>
        <v/>
      </c>
      <c r="M9" s="358" t="str">
        <f>IF($B9="","",IF(VLOOKUP($B9,名簿,7,FALSE)="","",VLOOKUP($B9,名簿,7,FALSE)))</f>
        <v/>
      </c>
      <c r="N9" s="360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59"/>
      <c r="D10" s="24" t="str">
        <f>IF($B9="","",VLOOKUP($B9,名簿,2,FALSE))</f>
        <v/>
      </c>
      <c r="E10" s="359"/>
      <c r="F10" s="359"/>
      <c r="G10" s="355"/>
      <c r="H10" s="357"/>
      <c r="I10" s="355"/>
      <c r="J10" s="357"/>
      <c r="K10" s="355"/>
      <c r="L10" s="357"/>
      <c r="M10" s="359"/>
      <c r="N10" s="361"/>
    </row>
    <row r="11" spans="1:14" ht="13.5" customHeight="1" x14ac:dyDescent="0.15">
      <c r="A11" s="329">
        <f>A9+1</f>
        <v>2</v>
      </c>
      <c r="B11" s="320" t="str">
        <f>IF(VLOOKUP($A11,記②女,2,FALSE)="","",VLOOKUP($A11,記②女,2,FALSE))</f>
        <v/>
      </c>
      <c r="C11" s="359"/>
      <c r="D11" s="25" t="str">
        <f>IF($B11="","",IF(VLOOKUP($B11,名簿,3,FALSE)="","",VLOOKUP($B11,名簿,3,FALSE)))</f>
        <v/>
      </c>
      <c r="E11" s="359" t="str">
        <f>IF($B11="","",IF(VLOOKUP($B11,名簿,4,FALSE)="","",VLOOKUP($B11,名簿,4,FALSE)))</f>
        <v/>
      </c>
      <c r="F11" s="359" t="str">
        <f>IF($B11="","",IF(VLOOKUP($B11,名簿,5,FALSE)="","",VLOOKUP($B11,名簿,5,FALSE)))</f>
        <v/>
      </c>
      <c r="G11" s="355" t="str">
        <f>IF(VLOOKUP($A11,記②女,5,FALSE)="","",VLOOKUP($A11,記②女,5,FALSE))</f>
        <v/>
      </c>
      <c r="H11" s="357" t="str">
        <f>IF(VLOOKUP($A11,記②女,6,FALSE)="","",VLOOKUP($A11,記②女,6,FALSE))</f>
        <v/>
      </c>
      <c r="I11" s="355" t="str">
        <f>IF(VLOOKUP($A11,記②女,7,FALSE)="","",VLOOKUP($A11,記②女,7,FALSE))</f>
        <v/>
      </c>
      <c r="J11" s="357" t="str">
        <f>IF(VLOOKUP($A11,記②女,8,FALSE)="","",VLOOKUP($A11,記②女,8,FALSE))</f>
        <v/>
      </c>
      <c r="K11" s="355" t="str">
        <f>IF(VLOOKUP($A11,記②女,9,FALSE)="","",VLOOKUP($A11,記②女,9,FALSE))</f>
        <v/>
      </c>
      <c r="L11" s="357" t="str">
        <f>IF(VLOOKUP($A11,記②女,10,FALSE)="","",VLOOKUP($A11,記②女,10,FALSE))</f>
        <v/>
      </c>
      <c r="M11" s="359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59"/>
      <c r="D12" s="24" t="str">
        <f>IF($B11="","",VLOOKUP($B11,名簿,2,FALSE))</f>
        <v/>
      </c>
      <c r="E12" s="359"/>
      <c r="F12" s="359"/>
      <c r="G12" s="355"/>
      <c r="H12" s="357"/>
      <c r="I12" s="355"/>
      <c r="J12" s="357"/>
      <c r="K12" s="355"/>
      <c r="L12" s="357"/>
      <c r="M12" s="359"/>
      <c r="N12" s="361"/>
    </row>
    <row r="13" spans="1:14" ht="13.5" customHeight="1" x14ac:dyDescent="0.15">
      <c r="A13" s="329">
        <f t="shared" ref="A13" si="0">A11+1</f>
        <v>3</v>
      </c>
      <c r="B13" s="320" t="str">
        <f>IF(VLOOKUP($A13,記②女,2,FALSE)="","",VLOOKUP($A13,記②女,2,FALSE))</f>
        <v/>
      </c>
      <c r="C13" s="359"/>
      <c r="D13" s="25" t="str">
        <f>IF($B13="","",IF(VLOOKUP($B13,名簿,3,FALSE)="","",VLOOKUP($B13,名簿,3,FALSE)))</f>
        <v/>
      </c>
      <c r="E13" s="359" t="str">
        <f>IF($B13="","",IF(VLOOKUP($B13,名簿,4,FALSE)="","",VLOOKUP($B13,名簿,4,FALSE)))</f>
        <v/>
      </c>
      <c r="F13" s="359" t="str">
        <f>IF($B13="","",IF(VLOOKUP($B13,名簿,5,FALSE)="","",VLOOKUP($B13,名簿,5,FALSE)))</f>
        <v/>
      </c>
      <c r="G13" s="355" t="str">
        <f>IF(VLOOKUP($A13,記②女,5,FALSE)="","",VLOOKUP($A13,記②女,5,FALSE))</f>
        <v/>
      </c>
      <c r="H13" s="357" t="str">
        <f>IF(VLOOKUP($A13,記②女,6,FALSE)="","",VLOOKUP($A13,記②女,6,FALSE))</f>
        <v/>
      </c>
      <c r="I13" s="355" t="str">
        <f>IF(VLOOKUP($A13,記②女,7,FALSE)="","",VLOOKUP($A13,記②女,7,FALSE))</f>
        <v/>
      </c>
      <c r="J13" s="357" t="str">
        <f>IF(VLOOKUP($A13,記②女,8,FALSE)="","",VLOOKUP($A13,記②女,8,FALSE))</f>
        <v/>
      </c>
      <c r="K13" s="355" t="str">
        <f>IF(VLOOKUP($A13,記②女,9,FALSE)="","",VLOOKUP($A13,記②女,9,FALSE))</f>
        <v/>
      </c>
      <c r="L13" s="357" t="str">
        <f>IF(VLOOKUP($A13,記②女,10,FALSE)="","",VLOOKUP($A13,記②女,10,FALSE))</f>
        <v/>
      </c>
      <c r="M13" s="359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59"/>
      <c r="D14" s="24" t="str">
        <f>IF($B13="","",VLOOKUP($B13,名簿,2,FALSE))</f>
        <v/>
      </c>
      <c r="E14" s="359"/>
      <c r="F14" s="359"/>
      <c r="G14" s="355"/>
      <c r="H14" s="357"/>
      <c r="I14" s="355"/>
      <c r="J14" s="357"/>
      <c r="K14" s="355"/>
      <c r="L14" s="357"/>
      <c r="M14" s="359"/>
      <c r="N14" s="361"/>
    </row>
    <row r="15" spans="1:14" ht="13.5" customHeight="1" x14ac:dyDescent="0.15">
      <c r="A15" s="329">
        <f t="shared" ref="A15" si="1">A13+1</f>
        <v>4</v>
      </c>
      <c r="B15" s="320" t="str">
        <f>IF(VLOOKUP($A15,記②女,2,FALSE)="","",VLOOKUP($A15,記②女,2,FALSE))</f>
        <v/>
      </c>
      <c r="C15" s="359"/>
      <c r="D15" s="25" t="str">
        <f>IF($B15="","",IF(VLOOKUP($B15,名簿,3,FALSE)="","",VLOOKUP($B15,名簿,3,FALSE)))</f>
        <v/>
      </c>
      <c r="E15" s="359" t="str">
        <f>IF($B15="","",IF(VLOOKUP($B15,名簿,4,FALSE)="","",VLOOKUP($B15,名簿,4,FALSE)))</f>
        <v/>
      </c>
      <c r="F15" s="359" t="str">
        <f>IF($B15="","",IF(VLOOKUP($B15,名簿,5,FALSE)="","",VLOOKUP($B15,名簿,5,FALSE)))</f>
        <v/>
      </c>
      <c r="G15" s="355" t="str">
        <f>IF(VLOOKUP($A15,記②女,5,FALSE)="","",VLOOKUP($A15,記②女,5,FALSE))</f>
        <v/>
      </c>
      <c r="H15" s="357" t="str">
        <f>IF(VLOOKUP($A15,記②女,6,FALSE)="","",VLOOKUP($A15,記②女,6,FALSE))</f>
        <v/>
      </c>
      <c r="I15" s="355" t="str">
        <f>IF(VLOOKUP($A15,記②女,7,FALSE)="","",VLOOKUP($A15,記②女,7,FALSE))</f>
        <v/>
      </c>
      <c r="J15" s="357" t="str">
        <f>IF(VLOOKUP($A15,記②女,8,FALSE)="","",VLOOKUP($A15,記②女,8,FALSE))</f>
        <v/>
      </c>
      <c r="K15" s="355" t="str">
        <f>IF(VLOOKUP($A15,記②女,9,FALSE)="","",VLOOKUP($A15,記②女,9,FALSE))</f>
        <v/>
      </c>
      <c r="L15" s="357" t="str">
        <f>IF(VLOOKUP($A15,記②女,10,FALSE)="","",VLOOKUP($A15,記②女,10,FALSE))</f>
        <v/>
      </c>
      <c r="M15" s="359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59"/>
      <c r="D16" s="24" t="str">
        <f>IF($B15="","",VLOOKUP($B15,名簿,2,FALSE))</f>
        <v/>
      </c>
      <c r="E16" s="359"/>
      <c r="F16" s="359"/>
      <c r="G16" s="355"/>
      <c r="H16" s="357"/>
      <c r="I16" s="355"/>
      <c r="J16" s="357"/>
      <c r="K16" s="355"/>
      <c r="L16" s="357"/>
      <c r="M16" s="359"/>
      <c r="N16" s="361"/>
    </row>
    <row r="17" spans="1:14" ht="13.5" customHeight="1" x14ac:dyDescent="0.15">
      <c r="A17" s="329">
        <f t="shared" ref="A17" si="2">A15+1</f>
        <v>5</v>
      </c>
      <c r="B17" s="320" t="str">
        <f>IF(VLOOKUP($A17,記②女,2,FALSE)="","",VLOOKUP($A17,記②女,2,FALSE))</f>
        <v/>
      </c>
      <c r="C17" s="359"/>
      <c r="D17" s="25" t="str">
        <f>IF($B17="","",IF(VLOOKUP($B17,名簿,3,FALSE)="","",VLOOKUP($B17,名簿,3,FALSE)))</f>
        <v/>
      </c>
      <c r="E17" s="359" t="str">
        <f>IF($B17="","",IF(VLOOKUP($B17,名簿,4,FALSE)="","",VLOOKUP($B17,名簿,4,FALSE)))</f>
        <v/>
      </c>
      <c r="F17" s="359" t="str">
        <f>IF($B17="","",IF(VLOOKUP($B17,名簿,5,FALSE)="","",VLOOKUP($B17,名簿,5,FALSE)))</f>
        <v/>
      </c>
      <c r="G17" s="355" t="str">
        <f>IF(VLOOKUP($A17,記②女,5,FALSE)="","",VLOOKUP($A17,記②女,5,FALSE))</f>
        <v/>
      </c>
      <c r="H17" s="357" t="str">
        <f>IF(VLOOKUP($A17,記②女,6,FALSE)="","",VLOOKUP($A17,記②女,6,FALSE))</f>
        <v/>
      </c>
      <c r="I17" s="355" t="str">
        <f>IF(VLOOKUP($A17,記②女,7,FALSE)="","",VLOOKUP($A17,記②女,7,FALSE))</f>
        <v/>
      </c>
      <c r="J17" s="357" t="str">
        <f>IF(VLOOKUP($A17,記②女,8,FALSE)="","",VLOOKUP($A17,記②女,8,FALSE))</f>
        <v/>
      </c>
      <c r="K17" s="355" t="str">
        <f>IF(VLOOKUP($A17,記②女,9,FALSE)="","",VLOOKUP($A17,記②女,9,FALSE))</f>
        <v/>
      </c>
      <c r="L17" s="357" t="str">
        <f>IF(VLOOKUP($A17,記②女,10,FALSE)="","",VLOOKUP($A17,記②女,10,FALSE))</f>
        <v/>
      </c>
      <c r="M17" s="359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59"/>
      <c r="D18" s="24" t="str">
        <f>IF($B17="","",VLOOKUP($B17,名簿,2,FALSE))</f>
        <v/>
      </c>
      <c r="E18" s="359"/>
      <c r="F18" s="359"/>
      <c r="G18" s="355"/>
      <c r="H18" s="357"/>
      <c r="I18" s="355"/>
      <c r="J18" s="357"/>
      <c r="K18" s="355"/>
      <c r="L18" s="357"/>
      <c r="M18" s="359"/>
      <c r="N18" s="361"/>
    </row>
    <row r="19" spans="1:14" ht="13.5" customHeight="1" x14ac:dyDescent="0.15">
      <c r="A19" s="329">
        <f t="shared" ref="A19" si="3">A17+1</f>
        <v>6</v>
      </c>
      <c r="B19" s="320" t="str">
        <f>IF(VLOOKUP($A19,記②女,2,FALSE)="","",VLOOKUP($A19,記②女,2,FALSE))</f>
        <v/>
      </c>
      <c r="C19" s="359"/>
      <c r="D19" s="25" t="str">
        <f>IF($B19="","",IF(VLOOKUP($B19,名簿,3,FALSE)="","",VLOOKUP($B19,名簿,3,FALSE)))</f>
        <v/>
      </c>
      <c r="E19" s="359" t="str">
        <f>IF($B19="","",IF(VLOOKUP($B19,名簿,4,FALSE)="","",VLOOKUP($B19,名簿,4,FALSE)))</f>
        <v/>
      </c>
      <c r="F19" s="359" t="str">
        <f>IF($B19="","",IF(VLOOKUP($B19,名簿,5,FALSE)="","",VLOOKUP($B19,名簿,5,FALSE)))</f>
        <v/>
      </c>
      <c r="G19" s="355" t="str">
        <f>IF(VLOOKUP($A19,記②女,5,FALSE)="","",VLOOKUP($A19,記②女,5,FALSE))</f>
        <v/>
      </c>
      <c r="H19" s="357" t="str">
        <f>IF(VLOOKUP($A19,記②女,6,FALSE)="","",VLOOKUP($A19,記②女,6,FALSE))</f>
        <v/>
      </c>
      <c r="I19" s="355" t="str">
        <f>IF(VLOOKUP($A19,記②女,7,FALSE)="","",VLOOKUP($A19,記②女,7,FALSE))</f>
        <v/>
      </c>
      <c r="J19" s="357" t="str">
        <f>IF(VLOOKUP($A19,記②女,8,FALSE)="","",VLOOKUP($A19,記②女,8,FALSE))</f>
        <v/>
      </c>
      <c r="K19" s="355" t="str">
        <f>IF(VLOOKUP($A19,記②女,9,FALSE)="","",VLOOKUP($A19,記②女,9,FALSE))</f>
        <v/>
      </c>
      <c r="L19" s="357" t="str">
        <f>IF(VLOOKUP($A19,記②女,10,FALSE)="","",VLOOKUP($A19,記②女,10,FALSE))</f>
        <v/>
      </c>
      <c r="M19" s="359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59"/>
      <c r="D20" s="24" t="str">
        <f>IF($B19="","",VLOOKUP($B19,名簿,2,FALSE))</f>
        <v/>
      </c>
      <c r="E20" s="359"/>
      <c r="F20" s="359"/>
      <c r="G20" s="355"/>
      <c r="H20" s="357"/>
      <c r="I20" s="355"/>
      <c r="J20" s="357"/>
      <c r="K20" s="355"/>
      <c r="L20" s="357"/>
      <c r="M20" s="359"/>
      <c r="N20" s="361"/>
    </row>
    <row r="21" spans="1:14" ht="13.5" customHeight="1" x14ac:dyDescent="0.15">
      <c r="A21" s="329">
        <f t="shared" ref="A21" si="4">A19+1</f>
        <v>7</v>
      </c>
      <c r="B21" s="320" t="str">
        <f>IF(VLOOKUP($A21,記②女,2,FALSE)="","",VLOOKUP($A21,記②女,2,FALSE))</f>
        <v/>
      </c>
      <c r="C21" s="359"/>
      <c r="D21" s="25" t="str">
        <f>IF($B21="","",IF(VLOOKUP($B21,名簿,3,FALSE)="","",VLOOKUP($B21,名簿,3,FALSE)))</f>
        <v/>
      </c>
      <c r="E21" s="359" t="str">
        <f>IF($B21="","",IF(VLOOKUP($B21,名簿,4,FALSE)="","",VLOOKUP($B21,名簿,4,FALSE)))</f>
        <v/>
      </c>
      <c r="F21" s="359" t="str">
        <f>IF($B21="","",IF(VLOOKUP($B21,名簿,5,FALSE)="","",VLOOKUP($B21,名簿,5,FALSE)))</f>
        <v/>
      </c>
      <c r="G21" s="355" t="str">
        <f>IF(VLOOKUP($A21,記②女,5,FALSE)="","",VLOOKUP($A21,記②女,5,FALSE))</f>
        <v/>
      </c>
      <c r="H21" s="357" t="str">
        <f>IF(VLOOKUP($A21,記②女,6,FALSE)="","",VLOOKUP($A21,記②女,6,FALSE))</f>
        <v/>
      </c>
      <c r="I21" s="355" t="str">
        <f>IF(VLOOKUP($A21,記②女,7,FALSE)="","",VLOOKUP($A21,記②女,7,FALSE))</f>
        <v/>
      </c>
      <c r="J21" s="357" t="str">
        <f>IF(VLOOKUP($A21,記②女,8,FALSE)="","",VLOOKUP($A21,記②女,8,FALSE))</f>
        <v/>
      </c>
      <c r="K21" s="355" t="str">
        <f>IF(VLOOKUP($A21,記②女,9,FALSE)="","",VLOOKUP($A21,記②女,9,FALSE))</f>
        <v/>
      </c>
      <c r="L21" s="357" t="str">
        <f>IF(VLOOKUP($A21,記②女,10,FALSE)="","",VLOOKUP($A21,記②女,10,FALSE))</f>
        <v/>
      </c>
      <c r="M21" s="359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59"/>
      <c r="D22" s="24" t="str">
        <f>IF($B21="","",VLOOKUP($B21,名簿,2,FALSE))</f>
        <v/>
      </c>
      <c r="E22" s="359"/>
      <c r="F22" s="359"/>
      <c r="G22" s="355"/>
      <c r="H22" s="357"/>
      <c r="I22" s="355"/>
      <c r="J22" s="357"/>
      <c r="K22" s="355"/>
      <c r="L22" s="357"/>
      <c r="M22" s="359"/>
      <c r="N22" s="361"/>
    </row>
    <row r="23" spans="1:14" ht="13.5" customHeight="1" x14ac:dyDescent="0.15">
      <c r="A23" s="329">
        <f t="shared" ref="A23" si="5">A21+1</f>
        <v>8</v>
      </c>
      <c r="B23" s="320" t="str">
        <f>IF(VLOOKUP($A23,記②女,2,FALSE)="","",VLOOKUP($A23,記②女,2,FALSE))</f>
        <v/>
      </c>
      <c r="C23" s="359"/>
      <c r="D23" s="25" t="str">
        <f>IF($B23="","",IF(VLOOKUP($B23,名簿,3,FALSE)="","",VLOOKUP($B23,名簿,3,FALSE)))</f>
        <v/>
      </c>
      <c r="E23" s="359" t="str">
        <f>IF($B23="","",IF(VLOOKUP($B23,名簿,4,FALSE)="","",VLOOKUP($B23,名簿,4,FALSE)))</f>
        <v/>
      </c>
      <c r="F23" s="359" t="str">
        <f>IF($B23="","",IF(VLOOKUP($B23,名簿,5,FALSE)="","",VLOOKUP($B23,名簿,5,FALSE)))</f>
        <v/>
      </c>
      <c r="G23" s="355" t="str">
        <f>IF(VLOOKUP($A23,記②女,5,FALSE)="","",VLOOKUP($A23,記②女,5,FALSE))</f>
        <v/>
      </c>
      <c r="H23" s="357" t="str">
        <f>IF(VLOOKUP($A23,記②女,6,FALSE)="","",VLOOKUP($A23,記②女,6,FALSE))</f>
        <v/>
      </c>
      <c r="I23" s="355" t="str">
        <f>IF(VLOOKUP($A23,記②女,7,FALSE)="","",VLOOKUP($A23,記②女,7,FALSE))</f>
        <v/>
      </c>
      <c r="J23" s="357" t="str">
        <f>IF(VLOOKUP($A23,記②女,8,FALSE)="","",VLOOKUP($A23,記②女,8,FALSE))</f>
        <v/>
      </c>
      <c r="K23" s="355" t="str">
        <f>IF(VLOOKUP($A23,記②女,9,FALSE)="","",VLOOKUP($A23,記②女,9,FALSE))</f>
        <v/>
      </c>
      <c r="L23" s="357" t="str">
        <f>IF(VLOOKUP($A23,記②女,10,FALSE)="","",VLOOKUP($A23,記②女,10,FALSE))</f>
        <v/>
      </c>
      <c r="M23" s="359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59"/>
      <c r="D24" s="24" t="str">
        <f>IF($B23="","",VLOOKUP($B23,名簿,2,FALSE))</f>
        <v/>
      </c>
      <c r="E24" s="359"/>
      <c r="F24" s="359"/>
      <c r="G24" s="355"/>
      <c r="H24" s="357"/>
      <c r="I24" s="355"/>
      <c r="J24" s="357"/>
      <c r="K24" s="355"/>
      <c r="L24" s="357"/>
      <c r="M24" s="359"/>
      <c r="N24" s="361"/>
    </row>
    <row r="25" spans="1:14" ht="13.5" customHeight="1" x14ac:dyDescent="0.15">
      <c r="A25" s="329">
        <f t="shared" ref="A25" si="6">A23+1</f>
        <v>9</v>
      </c>
      <c r="B25" s="320" t="str">
        <f>IF(VLOOKUP($A25,記②女,2,FALSE)="","",VLOOKUP($A25,記②女,2,FALSE))</f>
        <v/>
      </c>
      <c r="C25" s="359"/>
      <c r="D25" s="25" t="str">
        <f>IF($B25="","",IF(VLOOKUP($B25,名簿,3,FALSE)="","",VLOOKUP($B25,名簿,3,FALSE)))</f>
        <v/>
      </c>
      <c r="E25" s="359" t="str">
        <f>IF($B25="","",IF(VLOOKUP($B25,名簿,4,FALSE)="","",VLOOKUP($B25,名簿,4,FALSE)))</f>
        <v/>
      </c>
      <c r="F25" s="359" t="str">
        <f>IF($B25="","",IF(VLOOKUP($B25,名簿,5,FALSE)="","",VLOOKUP($B25,名簿,5,FALSE)))</f>
        <v/>
      </c>
      <c r="G25" s="355" t="str">
        <f>IF(VLOOKUP($A25,記②女,5,FALSE)="","",VLOOKUP($A25,記②女,5,FALSE))</f>
        <v/>
      </c>
      <c r="H25" s="357" t="str">
        <f>IF(VLOOKUP($A25,記②女,6,FALSE)="","",VLOOKUP($A25,記②女,6,FALSE))</f>
        <v/>
      </c>
      <c r="I25" s="355" t="str">
        <f>IF(VLOOKUP($A25,記②女,7,FALSE)="","",VLOOKUP($A25,記②女,7,FALSE))</f>
        <v/>
      </c>
      <c r="J25" s="357" t="str">
        <f>IF(VLOOKUP($A25,記②女,8,FALSE)="","",VLOOKUP($A25,記②女,8,FALSE))</f>
        <v/>
      </c>
      <c r="K25" s="355" t="str">
        <f>IF(VLOOKUP($A25,記②女,9,FALSE)="","",VLOOKUP($A25,記②女,9,FALSE))</f>
        <v/>
      </c>
      <c r="L25" s="357" t="str">
        <f>IF(VLOOKUP($A25,記②女,10,FALSE)="","",VLOOKUP($A25,記②女,10,FALSE))</f>
        <v/>
      </c>
      <c r="M25" s="359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59"/>
      <c r="D26" s="24" t="str">
        <f>IF($B25="","",VLOOKUP($B25,名簿,2,FALSE))</f>
        <v/>
      </c>
      <c r="E26" s="359"/>
      <c r="F26" s="359"/>
      <c r="G26" s="355"/>
      <c r="H26" s="357"/>
      <c r="I26" s="355"/>
      <c r="J26" s="357"/>
      <c r="K26" s="355"/>
      <c r="L26" s="357"/>
      <c r="M26" s="359"/>
      <c r="N26" s="361"/>
    </row>
    <row r="27" spans="1:14" ht="13.5" customHeight="1" x14ac:dyDescent="0.15">
      <c r="A27" s="329">
        <f t="shared" ref="A27" si="7">A25+1</f>
        <v>10</v>
      </c>
      <c r="B27" s="320" t="str">
        <f>IF(VLOOKUP($A27,記②女,2,FALSE)="","",VLOOKUP($A27,記②女,2,FALSE))</f>
        <v/>
      </c>
      <c r="C27" s="359"/>
      <c r="D27" s="25" t="str">
        <f>IF($B27="","",IF(VLOOKUP($B27,名簿,3,FALSE)="","",VLOOKUP($B27,名簿,3,FALSE)))</f>
        <v/>
      </c>
      <c r="E27" s="359" t="str">
        <f>IF($B27="","",IF(VLOOKUP($B27,名簿,4,FALSE)="","",VLOOKUP($B27,名簿,4,FALSE)))</f>
        <v/>
      </c>
      <c r="F27" s="359" t="str">
        <f>IF($B27="","",IF(VLOOKUP($B27,名簿,5,FALSE)="","",VLOOKUP($B27,名簿,5,FALSE)))</f>
        <v/>
      </c>
      <c r="G27" s="355" t="str">
        <f>IF(VLOOKUP($A27,記②女,5,FALSE)="","",VLOOKUP($A27,記②女,5,FALSE))</f>
        <v/>
      </c>
      <c r="H27" s="357" t="str">
        <f>IF(VLOOKUP($A27,記②女,6,FALSE)="","",VLOOKUP($A27,記②女,6,FALSE))</f>
        <v/>
      </c>
      <c r="I27" s="355" t="str">
        <f>IF(VLOOKUP($A27,記②女,7,FALSE)="","",VLOOKUP($A27,記②女,7,FALSE))</f>
        <v/>
      </c>
      <c r="J27" s="357" t="str">
        <f>IF(VLOOKUP($A27,記②女,8,FALSE)="","",VLOOKUP($A27,記②女,8,FALSE))</f>
        <v/>
      </c>
      <c r="K27" s="355" t="str">
        <f>IF(VLOOKUP($A27,記②女,9,FALSE)="","",VLOOKUP($A27,記②女,9,FALSE))</f>
        <v/>
      </c>
      <c r="L27" s="357" t="str">
        <f>IF(VLOOKUP($A27,記②女,10,FALSE)="","",VLOOKUP($A27,記②女,10,FALSE))</f>
        <v/>
      </c>
      <c r="M27" s="359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59"/>
      <c r="D28" s="24" t="str">
        <f>IF($B27="","",VLOOKUP($B27,名簿,2,FALSE))</f>
        <v/>
      </c>
      <c r="E28" s="359"/>
      <c r="F28" s="359"/>
      <c r="G28" s="355"/>
      <c r="H28" s="357"/>
      <c r="I28" s="355"/>
      <c r="J28" s="357"/>
      <c r="K28" s="355"/>
      <c r="L28" s="357"/>
      <c r="M28" s="359"/>
      <c r="N28" s="361"/>
    </row>
    <row r="29" spans="1:14" ht="13.5" customHeight="1" x14ac:dyDescent="0.15">
      <c r="A29" s="329">
        <f t="shared" ref="A29" si="8">A27+1</f>
        <v>11</v>
      </c>
      <c r="B29" s="320" t="str">
        <f>IF(VLOOKUP($A29,記②女,2,FALSE)="","",VLOOKUP($A29,記②女,2,FALSE))</f>
        <v/>
      </c>
      <c r="C29" s="359"/>
      <c r="D29" s="25" t="str">
        <f>IF($B29="","",IF(VLOOKUP($B29,名簿,3,FALSE)="","",VLOOKUP($B29,名簿,3,FALSE)))</f>
        <v/>
      </c>
      <c r="E29" s="359" t="str">
        <f>IF($B29="","",IF(VLOOKUP($B29,名簿,4,FALSE)="","",VLOOKUP($B29,名簿,4,FALSE)))</f>
        <v/>
      </c>
      <c r="F29" s="359" t="str">
        <f>IF($B29="","",IF(VLOOKUP($B29,名簿,5,FALSE)="","",VLOOKUP($B29,名簿,5,FALSE)))</f>
        <v/>
      </c>
      <c r="G29" s="355" t="str">
        <f>IF(VLOOKUP($A29,記②女,5,FALSE)="","",VLOOKUP($A29,記②女,5,FALSE))</f>
        <v/>
      </c>
      <c r="H29" s="357" t="str">
        <f>IF(VLOOKUP($A29,記②女,6,FALSE)="","",VLOOKUP($A29,記②女,6,FALSE))</f>
        <v/>
      </c>
      <c r="I29" s="355" t="str">
        <f>IF(VLOOKUP($A29,記②女,7,FALSE)="","",VLOOKUP($A29,記②女,7,FALSE))</f>
        <v/>
      </c>
      <c r="J29" s="357" t="str">
        <f>IF(VLOOKUP($A29,記②女,8,FALSE)="","",VLOOKUP($A29,記②女,8,FALSE))</f>
        <v/>
      </c>
      <c r="K29" s="355" t="str">
        <f>IF(VLOOKUP($A29,記②女,9,FALSE)="","",VLOOKUP($A29,記②女,9,FALSE))</f>
        <v/>
      </c>
      <c r="L29" s="357" t="str">
        <f>IF(VLOOKUP($A29,記②女,10,FALSE)="","",VLOOKUP($A29,記②女,10,FALSE))</f>
        <v/>
      </c>
      <c r="M29" s="359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59"/>
      <c r="D30" s="24" t="str">
        <f>IF($B29="","",VLOOKUP($B29,名簿,2,FALSE))</f>
        <v/>
      </c>
      <c r="E30" s="359"/>
      <c r="F30" s="359"/>
      <c r="G30" s="355"/>
      <c r="H30" s="357"/>
      <c r="I30" s="355"/>
      <c r="J30" s="357"/>
      <c r="K30" s="355"/>
      <c r="L30" s="357"/>
      <c r="M30" s="359"/>
      <c r="N30" s="361"/>
    </row>
    <row r="31" spans="1:14" ht="13.5" customHeight="1" x14ac:dyDescent="0.15">
      <c r="A31" s="329">
        <f t="shared" ref="A31" si="9">A29+1</f>
        <v>12</v>
      </c>
      <c r="B31" s="320" t="str">
        <f>IF(VLOOKUP($A31,記②女,2,FALSE)="","",VLOOKUP($A31,記②女,2,FALSE))</f>
        <v/>
      </c>
      <c r="C31" s="359"/>
      <c r="D31" s="25" t="str">
        <f>IF($B31="","",IF(VLOOKUP($B31,名簿,3,FALSE)="","",VLOOKUP($B31,名簿,3,FALSE)))</f>
        <v/>
      </c>
      <c r="E31" s="359" t="str">
        <f>IF($B31="","",IF(VLOOKUP($B31,名簿,4,FALSE)="","",VLOOKUP($B31,名簿,4,FALSE)))</f>
        <v/>
      </c>
      <c r="F31" s="359" t="str">
        <f>IF($B31="","",IF(VLOOKUP($B31,名簿,5,FALSE)="","",VLOOKUP($B31,名簿,5,FALSE)))</f>
        <v/>
      </c>
      <c r="G31" s="355" t="str">
        <f>IF(VLOOKUP($A31,記②女,5,FALSE)="","",VLOOKUP($A31,記②女,5,FALSE))</f>
        <v/>
      </c>
      <c r="H31" s="357" t="str">
        <f>IF(VLOOKUP($A31,記②女,6,FALSE)="","",VLOOKUP($A31,記②女,6,FALSE))</f>
        <v/>
      </c>
      <c r="I31" s="355" t="str">
        <f>IF(VLOOKUP($A31,記②女,7,FALSE)="","",VLOOKUP($A31,記②女,7,FALSE))</f>
        <v/>
      </c>
      <c r="J31" s="357" t="str">
        <f>IF(VLOOKUP($A31,記②女,8,FALSE)="","",VLOOKUP($A31,記②女,8,FALSE))</f>
        <v/>
      </c>
      <c r="K31" s="355" t="str">
        <f>IF(VLOOKUP($A31,記②女,9,FALSE)="","",VLOOKUP($A31,記②女,9,FALSE))</f>
        <v/>
      </c>
      <c r="L31" s="357" t="str">
        <f>IF(VLOOKUP($A31,記②女,10,FALSE)="","",VLOOKUP($A31,記②女,10,FALSE))</f>
        <v/>
      </c>
      <c r="M31" s="359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59"/>
      <c r="D32" s="24" t="str">
        <f>IF($B31="","",VLOOKUP($B31,名簿,2,FALSE))</f>
        <v/>
      </c>
      <c r="E32" s="359"/>
      <c r="F32" s="359"/>
      <c r="G32" s="355"/>
      <c r="H32" s="357"/>
      <c r="I32" s="355"/>
      <c r="J32" s="357"/>
      <c r="K32" s="355"/>
      <c r="L32" s="357"/>
      <c r="M32" s="359"/>
      <c r="N32" s="361"/>
    </row>
    <row r="33" spans="1:14" ht="13.5" customHeight="1" x14ac:dyDescent="0.15">
      <c r="A33" s="329">
        <f t="shared" ref="A33" si="10">A31+1</f>
        <v>13</v>
      </c>
      <c r="B33" s="320" t="str">
        <f>IF(VLOOKUP($A33,記②女,2,FALSE)="","",VLOOKUP($A33,記②女,2,FALSE))</f>
        <v/>
      </c>
      <c r="C33" s="359"/>
      <c r="D33" s="25" t="str">
        <f>IF($B33="","",IF(VLOOKUP($B33,名簿,3,FALSE)="","",VLOOKUP($B33,名簿,3,FALSE)))</f>
        <v/>
      </c>
      <c r="E33" s="359" t="str">
        <f>IF($B33="","",IF(VLOOKUP($B33,名簿,4,FALSE)="","",VLOOKUP($B33,名簿,4,FALSE)))</f>
        <v/>
      </c>
      <c r="F33" s="359" t="str">
        <f>IF($B33="","",IF(VLOOKUP($B33,名簿,5,FALSE)="","",VLOOKUP($B33,名簿,5,FALSE)))</f>
        <v/>
      </c>
      <c r="G33" s="355" t="str">
        <f>IF(VLOOKUP($A33,記②女,5,FALSE)="","",VLOOKUP($A33,記②女,5,FALSE))</f>
        <v/>
      </c>
      <c r="H33" s="357" t="str">
        <f>IF(VLOOKUP($A33,記②女,6,FALSE)="","",VLOOKUP($A33,記②女,6,FALSE))</f>
        <v/>
      </c>
      <c r="I33" s="355" t="str">
        <f>IF(VLOOKUP($A33,記②女,7,FALSE)="","",VLOOKUP($A33,記②女,7,FALSE))</f>
        <v/>
      </c>
      <c r="J33" s="357" t="str">
        <f>IF(VLOOKUP($A33,記②女,8,FALSE)="","",VLOOKUP($A33,記②女,8,FALSE))</f>
        <v/>
      </c>
      <c r="K33" s="355" t="str">
        <f>IF(VLOOKUP($A33,記②女,9,FALSE)="","",VLOOKUP($A33,記②女,9,FALSE))</f>
        <v/>
      </c>
      <c r="L33" s="357" t="str">
        <f>IF(VLOOKUP($A33,記②女,10,FALSE)="","",VLOOKUP($A33,記②女,10,FALSE))</f>
        <v/>
      </c>
      <c r="M33" s="359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59"/>
      <c r="D34" s="24" t="str">
        <f>IF($B33="","",VLOOKUP($B33,名簿,2,FALSE))</f>
        <v/>
      </c>
      <c r="E34" s="359"/>
      <c r="F34" s="359"/>
      <c r="G34" s="355"/>
      <c r="H34" s="357"/>
      <c r="I34" s="355"/>
      <c r="J34" s="357"/>
      <c r="K34" s="355"/>
      <c r="L34" s="357"/>
      <c r="M34" s="359"/>
      <c r="N34" s="361"/>
    </row>
    <row r="35" spans="1:14" ht="13.5" customHeight="1" x14ac:dyDescent="0.15">
      <c r="A35" s="329">
        <f t="shared" ref="A35" si="11">A33+1</f>
        <v>14</v>
      </c>
      <c r="B35" s="320" t="str">
        <f>IF(VLOOKUP($A35,記②女,2,FALSE)="","",VLOOKUP($A35,記②女,2,FALSE))</f>
        <v/>
      </c>
      <c r="C35" s="359"/>
      <c r="D35" s="25" t="str">
        <f>IF($B35="","",IF(VLOOKUP($B35,名簿,3,FALSE)="","",VLOOKUP($B35,名簿,3,FALSE)))</f>
        <v/>
      </c>
      <c r="E35" s="359" t="str">
        <f>IF($B35="","",IF(VLOOKUP($B35,名簿,4,FALSE)="","",VLOOKUP($B35,名簿,4,FALSE)))</f>
        <v/>
      </c>
      <c r="F35" s="359" t="str">
        <f>IF($B35="","",IF(VLOOKUP($B35,名簿,5,FALSE)="","",VLOOKUP($B35,名簿,5,FALSE)))</f>
        <v/>
      </c>
      <c r="G35" s="355" t="str">
        <f>IF(VLOOKUP($A35,記②女,5,FALSE)="","",VLOOKUP($A35,記②女,5,FALSE))</f>
        <v/>
      </c>
      <c r="H35" s="357" t="str">
        <f>IF(VLOOKUP($A35,記②女,6,FALSE)="","",VLOOKUP($A35,記②女,6,FALSE))</f>
        <v/>
      </c>
      <c r="I35" s="355" t="str">
        <f>IF(VLOOKUP($A35,記②女,7,FALSE)="","",VLOOKUP($A35,記②女,7,FALSE))</f>
        <v/>
      </c>
      <c r="J35" s="357" t="str">
        <f>IF(VLOOKUP($A35,記②女,8,FALSE)="","",VLOOKUP($A35,記②女,8,FALSE))</f>
        <v/>
      </c>
      <c r="K35" s="355" t="str">
        <f>IF(VLOOKUP($A35,記②女,9,FALSE)="","",VLOOKUP($A35,記②女,9,FALSE))</f>
        <v/>
      </c>
      <c r="L35" s="357" t="str">
        <f>IF(VLOOKUP($A35,記②女,10,FALSE)="","",VLOOKUP($A35,記②女,10,FALSE))</f>
        <v/>
      </c>
      <c r="M35" s="359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59"/>
      <c r="D36" s="24" t="str">
        <f>IF($B35="","",VLOOKUP($B35,名簿,2,FALSE))</f>
        <v/>
      </c>
      <c r="E36" s="359"/>
      <c r="F36" s="359"/>
      <c r="G36" s="355"/>
      <c r="H36" s="357"/>
      <c r="I36" s="355"/>
      <c r="J36" s="357"/>
      <c r="K36" s="355"/>
      <c r="L36" s="357"/>
      <c r="M36" s="359"/>
      <c r="N36" s="361"/>
    </row>
    <row r="37" spans="1:14" ht="13.5" customHeight="1" x14ac:dyDescent="0.15">
      <c r="A37" s="329">
        <f t="shared" ref="A37" si="12">A35+1</f>
        <v>15</v>
      </c>
      <c r="B37" s="320" t="str">
        <f>IF(VLOOKUP($A37,記②女,2,FALSE)="","",VLOOKUP($A37,記②女,2,FALSE))</f>
        <v/>
      </c>
      <c r="C37" s="359"/>
      <c r="D37" s="25" t="str">
        <f>IF($B37="","",IF(VLOOKUP($B37,名簿,3,FALSE)="","",VLOOKUP($B37,名簿,3,FALSE)))</f>
        <v/>
      </c>
      <c r="E37" s="359" t="str">
        <f>IF($B37="","",IF(VLOOKUP($B37,名簿,4,FALSE)="","",VLOOKUP($B37,名簿,4,FALSE)))</f>
        <v/>
      </c>
      <c r="F37" s="359" t="str">
        <f>IF($B37="","",IF(VLOOKUP($B37,名簿,5,FALSE)="","",VLOOKUP($B37,名簿,5,FALSE)))</f>
        <v/>
      </c>
      <c r="G37" s="355" t="str">
        <f>IF(VLOOKUP($A37,記②女,5,FALSE)="","",VLOOKUP($A37,記②女,5,FALSE))</f>
        <v/>
      </c>
      <c r="H37" s="357" t="str">
        <f>IF(VLOOKUP($A37,記②女,6,FALSE)="","",VLOOKUP($A37,記②女,6,FALSE))</f>
        <v/>
      </c>
      <c r="I37" s="355" t="str">
        <f>IF(VLOOKUP($A37,記②女,7,FALSE)="","",VLOOKUP($A37,記②女,7,FALSE))</f>
        <v/>
      </c>
      <c r="J37" s="357" t="str">
        <f>IF(VLOOKUP($A37,記②女,8,FALSE)="","",VLOOKUP($A37,記②女,8,FALSE))</f>
        <v/>
      </c>
      <c r="K37" s="355" t="str">
        <f>IF(VLOOKUP($A37,記②女,9,FALSE)="","",VLOOKUP($A37,記②女,9,FALSE))</f>
        <v/>
      </c>
      <c r="L37" s="357" t="str">
        <f>IF(VLOOKUP($A37,記②女,10,FALSE)="","",VLOOKUP($A37,記②女,10,FALSE))</f>
        <v/>
      </c>
      <c r="M37" s="359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59"/>
      <c r="D38" s="24" t="str">
        <f>IF($B37="","",VLOOKUP($B37,名簿,2,FALSE))</f>
        <v/>
      </c>
      <c r="E38" s="359"/>
      <c r="F38" s="359"/>
      <c r="G38" s="355"/>
      <c r="H38" s="357"/>
      <c r="I38" s="355"/>
      <c r="J38" s="357"/>
      <c r="K38" s="355"/>
      <c r="L38" s="357"/>
      <c r="M38" s="359"/>
      <c r="N38" s="361"/>
    </row>
    <row r="39" spans="1:14" ht="13.5" customHeight="1" x14ac:dyDescent="0.15">
      <c r="A39" s="329">
        <f t="shared" ref="A39" si="13">A37+1</f>
        <v>16</v>
      </c>
      <c r="B39" s="320" t="str">
        <f>IF(VLOOKUP($A39,記②女,2,FALSE)="","",VLOOKUP($A39,記②女,2,FALSE))</f>
        <v/>
      </c>
      <c r="C39" s="359"/>
      <c r="D39" s="25" t="str">
        <f>IF($B39="","",IF(VLOOKUP($B39,名簿,3,FALSE)="","",VLOOKUP($B39,名簿,3,FALSE)))</f>
        <v/>
      </c>
      <c r="E39" s="359" t="str">
        <f>IF($B39="","",IF(VLOOKUP($B39,名簿,4,FALSE)="","",VLOOKUP($B39,名簿,4,FALSE)))</f>
        <v/>
      </c>
      <c r="F39" s="359" t="str">
        <f>IF($B39="","",IF(VLOOKUP($B39,名簿,5,FALSE)="","",VLOOKUP($B39,名簿,5,FALSE)))</f>
        <v/>
      </c>
      <c r="G39" s="355" t="str">
        <f>IF(VLOOKUP($A39,記②女,5,FALSE)="","",VLOOKUP($A39,記②女,5,FALSE))</f>
        <v/>
      </c>
      <c r="H39" s="357" t="str">
        <f>IF(VLOOKUP($A39,記②女,6,FALSE)="","",VLOOKUP($A39,記②女,6,FALSE))</f>
        <v/>
      </c>
      <c r="I39" s="355" t="str">
        <f>IF(VLOOKUP($A39,記②女,7,FALSE)="","",VLOOKUP($A39,記②女,7,FALSE))</f>
        <v/>
      </c>
      <c r="J39" s="357" t="str">
        <f>IF(VLOOKUP($A39,記②女,8,FALSE)="","",VLOOKUP($A39,記②女,8,FALSE))</f>
        <v/>
      </c>
      <c r="K39" s="355" t="str">
        <f>IF(VLOOKUP($A39,記②女,9,FALSE)="","",VLOOKUP($A39,記②女,9,FALSE))</f>
        <v/>
      </c>
      <c r="L39" s="357" t="str">
        <f>IF(VLOOKUP($A39,記②女,10,FALSE)="","",VLOOKUP($A39,記②女,10,FALSE))</f>
        <v/>
      </c>
      <c r="M39" s="359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59"/>
      <c r="D40" s="24" t="str">
        <f>IF($B39="","",VLOOKUP($B39,名簿,2,FALSE))</f>
        <v/>
      </c>
      <c r="E40" s="359"/>
      <c r="F40" s="359"/>
      <c r="G40" s="355"/>
      <c r="H40" s="357"/>
      <c r="I40" s="355"/>
      <c r="J40" s="357"/>
      <c r="K40" s="355"/>
      <c r="L40" s="357"/>
      <c r="M40" s="359"/>
      <c r="N40" s="361"/>
    </row>
    <row r="41" spans="1:14" ht="13.5" customHeight="1" x14ac:dyDescent="0.15">
      <c r="A41" s="329">
        <f t="shared" ref="A41" si="14">A39+1</f>
        <v>17</v>
      </c>
      <c r="B41" s="320" t="str">
        <f>IF(VLOOKUP($A41,記②女,2,FALSE)="","",VLOOKUP($A41,記②女,2,FALSE))</f>
        <v/>
      </c>
      <c r="C41" s="359"/>
      <c r="D41" s="25" t="str">
        <f>IF($B41="","",IF(VLOOKUP($B41,名簿,3,FALSE)="","",VLOOKUP($B41,名簿,3,FALSE)))</f>
        <v/>
      </c>
      <c r="E41" s="359" t="str">
        <f>IF($B41="","",IF(VLOOKUP($B41,名簿,4,FALSE)="","",VLOOKUP($B41,名簿,4,FALSE)))</f>
        <v/>
      </c>
      <c r="F41" s="359" t="str">
        <f>IF($B41="","",IF(VLOOKUP($B41,名簿,5,FALSE)="","",VLOOKUP($B41,名簿,5,FALSE)))</f>
        <v/>
      </c>
      <c r="G41" s="355" t="str">
        <f>IF(VLOOKUP($A41,記②女,5,FALSE)="","",VLOOKUP($A41,記②女,5,FALSE))</f>
        <v/>
      </c>
      <c r="H41" s="357" t="str">
        <f>IF(VLOOKUP($A41,記②女,6,FALSE)="","",VLOOKUP($A41,記②女,6,FALSE))</f>
        <v/>
      </c>
      <c r="I41" s="355" t="str">
        <f>IF(VLOOKUP($A41,記②女,7,FALSE)="","",VLOOKUP($A41,記②女,7,FALSE))</f>
        <v/>
      </c>
      <c r="J41" s="357" t="str">
        <f>IF(VLOOKUP($A41,記②女,8,FALSE)="","",VLOOKUP($A41,記②女,8,FALSE))</f>
        <v/>
      </c>
      <c r="K41" s="355" t="str">
        <f>IF(VLOOKUP($A41,記②女,9,FALSE)="","",VLOOKUP($A41,記②女,9,FALSE))</f>
        <v/>
      </c>
      <c r="L41" s="357" t="str">
        <f>IF(VLOOKUP($A41,記②女,10,FALSE)="","",VLOOKUP($A41,記②女,10,FALSE))</f>
        <v/>
      </c>
      <c r="M41" s="359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59"/>
      <c r="D42" s="24" t="str">
        <f>IF($B41="","",VLOOKUP($B41,名簿,2,FALSE))</f>
        <v/>
      </c>
      <c r="E42" s="359"/>
      <c r="F42" s="359"/>
      <c r="G42" s="355"/>
      <c r="H42" s="357"/>
      <c r="I42" s="355"/>
      <c r="J42" s="357"/>
      <c r="K42" s="355"/>
      <c r="L42" s="357"/>
      <c r="M42" s="359"/>
      <c r="N42" s="361"/>
    </row>
    <row r="43" spans="1:14" ht="13.5" customHeight="1" x14ac:dyDescent="0.15">
      <c r="A43" s="329">
        <f t="shared" ref="A43" si="15">A41+1</f>
        <v>18</v>
      </c>
      <c r="B43" s="320" t="str">
        <f>IF(VLOOKUP($A43,記②女,2,FALSE)="","",VLOOKUP($A43,記②女,2,FALSE))</f>
        <v/>
      </c>
      <c r="C43" s="359"/>
      <c r="D43" s="25" t="str">
        <f>IF($B43="","",IF(VLOOKUP($B43,名簿,3,FALSE)="","",VLOOKUP($B43,名簿,3,FALSE)))</f>
        <v/>
      </c>
      <c r="E43" s="359" t="str">
        <f>IF($B43="","",IF(VLOOKUP($B43,名簿,4,FALSE)="","",VLOOKUP($B43,名簿,4,FALSE)))</f>
        <v/>
      </c>
      <c r="F43" s="359" t="str">
        <f>IF($B43="","",IF(VLOOKUP($B43,名簿,5,FALSE)="","",VLOOKUP($B43,名簿,5,FALSE)))</f>
        <v/>
      </c>
      <c r="G43" s="355" t="str">
        <f>IF(VLOOKUP($A43,記②女,5,FALSE)="","",VLOOKUP($A43,記②女,5,FALSE))</f>
        <v/>
      </c>
      <c r="H43" s="357" t="str">
        <f>IF(VLOOKUP($A43,記②女,6,FALSE)="","",VLOOKUP($A43,記②女,6,FALSE))</f>
        <v/>
      </c>
      <c r="I43" s="355" t="str">
        <f>IF(VLOOKUP($A43,記②女,7,FALSE)="","",VLOOKUP($A43,記②女,7,FALSE))</f>
        <v/>
      </c>
      <c r="J43" s="357" t="str">
        <f>IF(VLOOKUP($A43,記②女,8,FALSE)="","",VLOOKUP($A43,記②女,8,FALSE))</f>
        <v/>
      </c>
      <c r="K43" s="355" t="str">
        <f>IF(VLOOKUP($A43,記②女,9,FALSE)="","",VLOOKUP($A43,記②女,9,FALSE))</f>
        <v/>
      </c>
      <c r="L43" s="357" t="str">
        <f>IF(VLOOKUP($A43,記②女,10,FALSE)="","",VLOOKUP($A43,記②女,10,FALSE))</f>
        <v/>
      </c>
      <c r="M43" s="359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59"/>
      <c r="D44" s="24" t="str">
        <f>IF($B43="","",VLOOKUP($B43,名簿,2,FALSE))</f>
        <v/>
      </c>
      <c r="E44" s="359"/>
      <c r="F44" s="359"/>
      <c r="G44" s="355"/>
      <c r="H44" s="357"/>
      <c r="I44" s="355"/>
      <c r="J44" s="357"/>
      <c r="K44" s="355"/>
      <c r="L44" s="357"/>
      <c r="M44" s="359"/>
      <c r="N44" s="361"/>
    </row>
    <row r="45" spans="1:14" ht="13.5" customHeight="1" x14ac:dyDescent="0.15">
      <c r="A45" s="329">
        <f t="shared" ref="A45" si="16">A43+1</f>
        <v>19</v>
      </c>
      <c r="B45" s="320" t="str">
        <f>IF(VLOOKUP($A45,記②女,2,FALSE)="","",VLOOKUP($A45,記②女,2,FALSE))</f>
        <v/>
      </c>
      <c r="C45" s="359"/>
      <c r="D45" s="25" t="str">
        <f>IF($B45="","",IF(VLOOKUP($B45,名簿,3,FALSE)="","",VLOOKUP($B45,名簿,3,FALSE)))</f>
        <v/>
      </c>
      <c r="E45" s="359" t="str">
        <f>IF($B45="","",IF(VLOOKUP($B45,名簿,4,FALSE)="","",VLOOKUP($B45,名簿,4,FALSE)))</f>
        <v/>
      </c>
      <c r="F45" s="359" t="str">
        <f>IF($B45="","",IF(VLOOKUP($B45,名簿,5,FALSE)="","",VLOOKUP($B45,名簿,5,FALSE)))</f>
        <v/>
      </c>
      <c r="G45" s="355" t="str">
        <f>IF(VLOOKUP($A45,記②女,5,FALSE)="","",VLOOKUP($A45,記②女,5,FALSE))</f>
        <v/>
      </c>
      <c r="H45" s="357" t="str">
        <f>IF(VLOOKUP($A45,記②女,6,FALSE)="","",VLOOKUP($A45,記②女,6,FALSE))</f>
        <v/>
      </c>
      <c r="I45" s="355" t="str">
        <f>IF(VLOOKUP($A45,記②女,7,FALSE)="","",VLOOKUP($A45,記②女,7,FALSE))</f>
        <v/>
      </c>
      <c r="J45" s="357" t="str">
        <f>IF(VLOOKUP($A45,記②女,8,FALSE)="","",VLOOKUP($A45,記②女,8,FALSE))</f>
        <v/>
      </c>
      <c r="K45" s="355" t="str">
        <f>IF(VLOOKUP($A45,記②女,9,FALSE)="","",VLOOKUP($A45,記②女,9,FALSE))</f>
        <v/>
      </c>
      <c r="L45" s="357" t="str">
        <f>IF(VLOOKUP($A45,記②女,10,FALSE)="","",VLOOKUP($A45,記②女,10,FALSE))</f>
        <v/>
      </c>
      <c r="M45" s="359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59"/>
      <c r="D46" s="24" t="str">
        <f>IF($B45="","",VLOOKUP($B45,名簿,2,FALSE))</f>
        <v/>
      </c>
      <c r="E46" s="359"/>
      <c r="F46" s="359"/>
      <c r="G46" s="355"/>
      <c r="H46" s="357"/>
      <c r="I46" s="355"/>
      <c r="J46" s="357"/>
      <c r="K46" s="355"/>
      <c r="L46" s="357"/>
      <c r="M46" s="359"/>
      <c r="N46" s="361"/>
    </row>
    <row r="47" spans="1:14" ht="13.5" customHeight="1" thickBot="1" x14ac:dyDescent="0.2">
      <c r="A47" s="329">
        <f t="shared" ref="A47" si="17">A45+1</f>
        <v>20</v>
      </c>
      <c r="B47" s="308" t="str">
        <f>IF(VLOOKUP($A47,記②女,2,FALSE)="","",VLOOKUP($A47,記②女,2,FALSE))</f>
        <v/>
      </c>
      <c r="C47" s="362"/>
      <c r="D47" s="25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64" t="str">
        <f>IF(VLOOKUP($A47,記②女,5,FALSE)="","",VLOOKUP($A47,記②女,5,FALSE))</f>
        <v/>
      </c>
      <c r="H47" s="357" t="str">
        <f>IF(VLOOKUP($A47,記②女,6,FALSE)="","",VLOOKUP($A47,記②女,6,FALSE))</f>
        <v/>
      </c>
      <c r="I47" s="364" t="str">
        <f>IF(VLOOKUP($A47,記②女,7,FALSE)="","",VLOOKUP($A47,記②女,7,FALSE))</f>
        <v/>
      </c>
      <c r="J47" s="357" t="str">
        <f>IF(VLOOKUP($A47,記②女,8,FALSE)="","",VLOOKUP($A47,記②女,8,FALSE))</f>
        <v/>
      </c>
      <c r="K47" s="364" t="str">
        <f>IF(VLOOKUP($A47,記②女,9,FALSE)="","",VLOOKUP($A47,記②女,9,FALSE))</f>
        <v/>
      </c>
      <c r="L47" s="357" t="str">
        <f>IF(VLOOKUP($A47,記②女,10,FALSE)="","",VLOOKUP($A47,記②女,10,FALSE))</f>
        <v/>
      </c>
      <c r="M47" s="362" t="str">
        <f>IF($B47="","",IF(VLOOKUP($B47,名簿,7,FALSE)="","",VLOOKUP($B47,名簿,7,FALSE)))</f>
        <v/>
      </c>
      <c r="N47" s="366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63"/>
      <c r="D48" s="26" t="str">
        <f>IF($B47="","",VLOOKUP($B47,名簿,2,FALSE))</f>
        <v/>
      </c>
      <c r="E48" s="363"/>
      <c r="F48" s="363"/>
      <c r="G48" s="365"/>
      <c r="H48" s="368"/>
      <c r="I48" s="365"/>
      <c r="J48" s="368"/>
      <c r="K48" s="365"/>
      <c r="L48" s="368"/>
      <c r="M48" s="363"/>
      <c r="N48" s="367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IF(SUM(記②入力!$F$4,記②入力!$Q$4)=0,"",SUM(記②入力!$F$4,記②入力!$Q$4))</f>
        <v/>
      </c>
      <c r="I50" s="323" t="str">
        <f>IF(H50="","",H50*名簿!$L$7)</f>
        <v/>
      </c>
      <c r="J50" s="325" t="s">
        <v>14</v>
      </c>
      <c r="K50" s="321" t="str">
        <f>IF(SUM(記②入力!$G$4,記②入力!$R$4)=0,"",SUM(記②入力!$G$4,記②入力!$R$4))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記②入力!$A$1</f>
        <v>第２回　厚木市陸上競技記録会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22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IF(VLOOKUP($A62,記②女,2,FALSE)="","",VLOOKUP($A62,記②女,2,FALSE))</f>
        <v/>
      </c>
      <c r="C62" s="358"/>
      <c r="D62" s="23" t="str">
        <f>IF($B62="","",IF(VLOOKUP($B62,名簿,3,FALSE)="","",VLOOKUP($B62,名簿,3,FALSE)))</f>
        <v/>
      </c>
      <c r="E62" s="358" t="str">
        <f>IF($B62="","",IF(VLOOKUP($B62,名簿,4,FALSE)="","",VLOOKUP($B62,名簿,4,FALSE)))</f>
        <v/>
      </c>
      <c r="F62" s="358" t="str">
        <f>IF($B62="","",IF(VLOOKUP($B62,名簿,5,FALSE)="","",VLOOKUP($B62,名簿,5,FALSE)))</f>
        <v/>
      </c>
      <c r="G62" s="354" t="str">
        <f>IF(VLOOKUP($A62,記②女,5,FALSE)="","",VLOOKUP($A62,記②女,5,FALSE))</f>
        <v/>
      </c>
      <c r="H62" s="356" t="str">
        <f>IF(VLOOKUP($A62,記②女,6,FALSE)="","",VLOOKUP($A62,記②女,6,FALSE))</f>
        <v/>
      </c>
      <c r="I62" s="354" t="str">
        <f>IF(VLOOKUP($A62,記②女,7,FALSE)="","",VLOOKUP($A62,記②女,7,FALSE))</f>
        <v/>
      </c>
      <c r="J62" s="356" t="str">
        <f>IF(VLOOKUP($A62,記②女,8,FALSE)="","",VLOOKUP($A62,記②女,8,FALSE))</f>
        <v/>
      </c>
      <c r="K62" s="354" t="str">
        <f>IF(VLOOKUP($A62,記②女,9,FALSE)="","",VLOOKUP($A62,記②女,9,FALSE))</f>
        <v/>
      </c>
      <c r="L62" s="356" t="str">
        <f>IF(VLOOKUP($A62,記②女,10,FALSE)="","",VLOOKUP($A62,記②女,10,FALSE))</f>
        <v/>
      </c>
      <c r="M62" s="358" t="str">
        <f>IF($B62="","",IF(VLOOKUP($B62,名簿,7,FALSE)="","",VLOOKUP($B62,名簿,7,FALSE)))</f>
        <v/>
      </c>
      <c r="N62" s="360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59"/>
      <c r="D63" s="24" t="str">
        <f>IF($B62="","",VLOOKUP($B62,名簿,2,FALSE))</f>
        <v/>
      </c>
      <c r="E63" s="359"/>
      <c r="F63" s="359"/>
      <c r="G63" s="355"/>
      <c r="H63" s="357"/>
      <c r="I63" s="355"/>
      <c r="J63" s="357"/>
      <c r="K63" s="355"/>
      <c r="L63" s="357"/>
      <c r="M63" s="359"/>
      <c r="N63" s="361"/>
    </row>
    <row r="64" spans="1:14" ht="13.5" customHeight="1" x14ac:dyDescent="0.15">
      <c r="A64" s="329">
        <f>A62+1</f>
        <v>22</v>
      </c>
      <c r="B64" s="320" t="str">
        <f>IF(VLOOKUP($A64,記②女,2,FALSE)="","",VLOOKUP($A64,記②女,2,FALSE))</f>
        <v/>
      </c>
      <c r="C64" s="359"/>
      <c r="D64" s="25" t="str">
        <f>IF($B64="","",IF(VLOOKUP($B64,名簿,3,FALSE)="","",VLOOKUP($B64,名簿,3,FALSE)))</f>
        <v/>
      </c>
      <c r="E64" s="359" t="str">
        <f>IF($B64="","",IF(VLOOKUP($B64,名簿,4,FALSE)="","",VLOOKUP($B64,名簿,4,FALSE)))</f>
        <v/>
      </c>
      <c r="F64" s="359" t="str">
        <f>IF($B64="","",IF(VLOOKUP($B64,名簿,5,FALSE)="","",VLOOKUP($B64,名簿,5,FALSE)))</f>
        <v/>
      </c>
      <c r="G64" s="355" t="str">
        <f>IF(VLOOKUP($A64,記②女,5,FALSE)="","",VLOOKUP($A64,記②女,5,FALSE))</f>
        <v/>
      </c>
      <c r="H64" s="357" t="str">
        <f>IF(VLOOKUP($A64,記②女,6,FALSE)="","",VLOOKUP($A64,記②女,6,FALSE))</f>
        <v/>
      </c>
      <c r="I64" s="355" t="str">
        <f>IF(VLOOKUP($A64,記②女,7,FALSE)="","",VLOOKUP($A64,記②女,7,FALSE))</f>
        <v/>
      </c>
      <c r="J64" s="357" t="str">
        <f>IF(VLOOKUP($A64,記②女,8,FALSE)="","",VLOOKUP($A64,記②女,8,FALSE))</f>
        <v/>
      </c>
      <c r="K64" s="355" t="str">
        <f>IF(VLOOKUP($A64,記②女,9,FALSE)="","",VLOOKUP($A64,記②女,9,FALSE))</f>
        <v/>
      </c>
      <c r="L64" s="357" t="str">
        <f>IF(VLOOKUP($A64,記②女,10,FALSE)="","",VLOOKUP($A64,記②女,10,FALSE))</f>
        <v/>
      </c>
      <c r="M64" s="359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59"/>
      <c r="D65" s="24" t="str">
        <f>IF($B64="","",VLOOKUP($B64,名簿,2,FALSE))</f>
        <v/>
      </c>
      <c r="E65" s="359"/>
      <c r="F65" s="359"/>
      <c r="G65" s="355"/>
      <c r="H65" s="357"/>
      <c r="I65" s="355"/>
      <c r="J65" s="357"/>
      <c r="K65" s="355"/>
      <c r="L65" s="357"/>
      <c r="M65" s="359"/>
      <c r="N65" s="361"/>
    </row>
    <row r="66" spans="1:14" ht="13.5" customHeight="1" x14ac:dyDescent="0.15">
      <c r="A66" s="329">
        <f t="shared" ref="A66" si="18">A64+1</f>
        <v>23</v>
      </c>
      <c r="B66" s="320" t="str">
        <f>IF(VLOOKUP($A66,記②女,2,FALSE)="","",VLOOKUP($A66,記②女,2,FALSE))</f>
        <v/>
      </c>
      <c r="C66" s="359"/>
      <c r="D66" s="25" t="str">
        <f>IF($B66="","",IF(VLOOKUP($B66,名簿,3,FALSE)="","",VLOOKUP($B66,名簿,3,FALSE)))</f>
        <v/>
      </c>
      <c r="E66" s="359" t="str">
        <f>IF($B66="","",IF(VLOOKUP($B66,名簿,4,FALSE)="","",VLOOKUP($B66,名簿,4,FALSE)))</f>
        <v/>
      </c>
      <c r="F66" s="359" t="str">
        <f>IF($B66="","",IF(VLOOKUP($B66,名簿,5,FALSE)="","",VLOOKUP($B66,名簿,5,FALSE)))</f>
        <v/>
      </c>
      <c r="G66" s="355" t="str">
        <f>IF(VLOOKUP($A66,記②女,5,FALSE)="","",VLOOKUP($A66,記②女,5,FALSE))</f>
        <v/>
      </c>
      <c r="H66" s="357" t="str">
        <f>IF(VLOOKUP($A66,記②女,6,FALSE)="","",VLOOKUP($A66,記②女,6,FALSE))</f>
        <v/>
      </c>
      <c r="I66" s="355" t="str">
        <f>IF(VLOOKUP($A66,記②女,7,FALSE)="","",VLOOKUP($A66,記②女,7,FALSE))</f>
        <v/>
      </c>
      <c r="J66" s="357" t="str">
        <f>IF(VLOOKUP($A66,記②女,8,FALSE)="","",VLOOKUP($A66,記②女,8,FALSE))</f>
        <v/>
      </c>
      <c r="K66" s="355" t="str">
        <f>IF(VLOOKUP($A66,記②女,9,FALSE)="","",VLOOKUP($A66,記②女,9,FALSE))</f>
        <v/>
      </c>
      <c r="L66" s="357" t="str">
        <f>IF(VLOOKUP($A66,記②女,10,FALSE)="","",VLOOKUP($A66,記②女,10,FALSE))</f>
        <v/>
      </c>
      <c r="M66" s="359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59"/>
      <c r="D67" s="24" t="str">
        <f>IF($B66="","",VLOOKUP($B66,名簿,2,FALSE))</f>
        <v/>
      </c>
      <c r="E67" s="359"/>
      <c r="F67" s="359"/>
      <c r="G67" s="355"/>
      <c r="H67" s="357"/>
      <c r="I67" s="355"/>
      <c r="J67" s="357"/>
      <c r="K67" s="355"/>
      <c r="L67" s="357"/>
      <c r="M67" s="359"/>
      <c r="N67" s="361"/>
    </row>
    <row r="68" spans="1:14" ht="13.5" customHeight="1" x14ac:dyDescent="0.15">
      <c r="A68" s="329">
        <f t="shared" ref="A68" si="19">A66+1</f>
        <v>24</v>
      </c>
      <c r="B68" s="320" t="str">
        <f>IF(VLOOKUP($A68,記②女,2,FALSE)="","",VLOOKUP($A68,記②女,2,FALSE))</f>
        <v/>
      </c>
      <c r="C68" s="359"/>
      <c r="D68" s="25" t="str">
        <f>IF($B68="","",IF(VLOOKUP($B68,名簿,3,FALSE)="","",VLOOKUP($B68,名簿,3,FALSE)))</f>
        <v/>
      </c>
      <c r="E68" s="359" t="str">
        <f>IF($B68="","",IF(VLOOKUP($B68,名簿,4,FALSE)="","",VLOOKUP($B68,名簿,4,FALSE)))</f>
        <v/>
      </c>
      <c r="F68" s="359" t="str">
        <f>IF($B68="","",IF(VLOOKUP($B68,名簿,5,FALSE)="","",VLOOKUP($B68,名簿,5,FALSE)))</f>
        <v/>
      </c>
      <c r="G68" s="355" t="str">
        <f>IF(VLOOKUP($A68,記②女,5,FALSE)="","",VLOOKUP($A68,記②女,5,FALSE))</f>
        <v/>
      </c>
      <c r="H68" s="357" t="str">
        <f>IF(VLOOKUP($A68,記②女,6,FALSE)="","",VLOOKUP($A68,記②女,6,FALSE))</f>
        <v/>
      </c>
      <c r="I68" s="355" t="str">
        <f>IF(VLOOKUP($A68,記②女,7,FALSE)="","",VLOOKUP($A68,記②女,7,FALSE))</f>
        <v/>
      </c>
      <c r="J68" s="357" t="str">
        <f>IF(VLOOKUP($A68,記②女,8,FALSE)="","",VLOOKUP($A68,記②女,8,FALSE))</f>
        <v/>
      </c>
      <c r="K68" s="355" t="str">
        <f>IF(VLOOKUP($A68,記②女,9,FALSE)="","",VLOOKUP($A68,記②女,9,FALSE))</f>
        <v/>
      </c>
      <c r="L68" s="357" t="str">
        <f>IF(VLOOKUP($A68,記②女,10,FALSE)="","",VLOOKUP($A68,記②女,10,FALSE))</f>
        <v/>
      </c>
      <c r="M68" s="359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59"/>
      <c r="D69" s="24" t="str">
        <f>IF($B68="","",VLOOKUP($B68,名簿,2,FALSE))</f>
        <v/>
      </c>
      <c r="E69" s="359"/>
      <c r="F69" s="359"/>
      <c r="G69" s="355"/>
      <c r="H69" s="357"/>
      <c r="I69" s="355"/>
      <c r="J69" s="357"/>
      <c r="K69" s="355"/>
      <c r="L69" s="357"/>
      <c r="M69" s="359"/>
      <c r="N69" s="361"/>
    </row>
    <row r="70" spans="1:14" ht="13.5" customHeight="1" x14ac:dyDescent="0.15">
      <c r="A70" s="329">
        <f t="shared" ref="A70" si="20">A68+1</f>
        <v>25</v>
      </c>
      <c r="B70" s="320" t="str">
        <f>IF(VLOOKUP($A70,記②女,2,FALSE)="","",VLOOKUP($A70,記②女,2,FALSE))</f>
        <v/>
      </c>
      <c r="C70" s="359"/>
      <c r="D70" s="25" t="str">
        <f>IF($B70="","",IF(VLOOKUP($B70,名簿,3,FALSE)="","",VLOOKUP($B70,名簿,3,FALSE)))</f>
        <v/>
      </c>
      <c r="E70" s="359" t="str">
        <f>IF($B70="","",IF(VLOOKUP($B70,名簿,4,FALSE)="","",VLOOKUP($B70,名簿,4,FALSE)))</f>
        <v/>
      </c>
      <c r="F70" s="359" t="str">
        <f>IF($B70="","",IF(VLOOKUP($B70,名簿,5,FALSE)="","",VLOOKUP($B70,名簿,5,FALSE)))</f>
        <v/>
      </c>
      <c r="G70" s="355" t="str">
        <f>IF(VLOOKUP($A70,記②女,5,FALSE)="","",VLOOKUP($A70,記②女,5,FALSE))</f>
        <v/>
      </c>
      <c r="H70" s="357" t="str">
        <f>IF(VLOOKUP($A70,記②女,6,FALSE)="","",VLOOKUP($A70,記②女,6,FALSE))</f>
        <v/>
      </c>
      <c r="I70" s="355" t="str">
        <f>IF(VLOOKUP($A70,記②女,7,FALSE)="","",VLOOKUP($A70,記②女,7,FALSE))</f>
        <v/>
      </c>
      <c r="J70" s="357" t="str">
        <f>IF(VLOOKUP($A70,記②女,8,FALSE)="","",VLOOKUP($A70,記②女,8,FALSE))</f>
        <v/>
      </c>
      <c r="K70" s="355" t="str">
        <f>IF(VLOOKUP($A70,記②女,9,FALSE)="","",VLOOKUP($A70,記②女,9,FALSE))</f>
        <v/>
      </c>
      <c r="L70" s="357" t="str">
        <f>IF(VLOOKUP($A70,記②女,10,FALSE)="","",VLOOKUP($A70,記②女,10,FALSE))</f>
        <v/>
      </c>
      <c r="M70" s="359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59"/>
      <c r="D71" s="24" t="str">
        <f>IF($B70="","",VLOOKUP($B70,名簿,2,FALSE))</f>
        <v/>
      </c>
      <c r="E71" s="359"/>
      <c r="F71" s="359"/>
      <c r="G71" s="355"/>
      <c r="H71" s="357"/>
      <c r="I71" s="355"/>
      <c r="J71" s="357"/>
      <c r="K71" s="355"/>
      <c r="L71" s="357"/>
      <c r="M71" s="359"/>
      <c r="N71" s="361"/>
    </row>
    <row r="72" spans="1:14" ht="13.5" customHeight="1" x14ac:dyDescent="0.15">
      <c r="A72" s="329">
        <f t="shared" ref="A72" si="21">A70+1</f>
        <v>26</v>
      </c>
      <c r="B72" s="320" t="str">
        <f>IF(VLOOKUP($A72,記②女,2,FALSE)="","",VLOOKUP($A72,記②女,2,FALSE))</f>
        <v/>
      </c>
      <c r="C72" s="359"/>
      <c r="D72" s="25" t="str">
        <f>IF($B72="","",IF(VLOOKUP($B72,名簿,3,FALSE)="","",VLOOKUP($B72,名簿,3,FALSE)))</f>
        <v/>
      </c>
      <c r="E72" s="359" t="str">
        <f>IF($B72="","",IF(VLOOKUP($B72,名簿,4,FALSE)="","",VLOOKUP($B72,名簿,4,FALSE)))</f>
        <v/>
      </c>
      <c r="F72" s="359" t="str">
        <f>IF($B72="","",IF(VLOOKUP($B72,名簿,5,FALSE)="","",VLOOKUP($B72,名簿,5,FALSE)))</f>
        <v/>
      </c>
      <c r="G72" s="355" t="str">
        <f>IF(VLOOKUP($A72,記②女,5,FALSE)="","",VLOOKUP($A72,記②女,5,FALSE))</f>
        <v/>
      </c>
      <c r="H72" s="357" t="str">
        <f>IF(VLOOKUP($A72,記②女,6,FALSE)="","",VLOOKUP($A72,記②女,6,FALSE))</f>
        <v/>
      </c>
      <c r="I72" s="355" t="str">
        <f>IF(VLOOKUP($A72,記②女,7,FALSE)="","",VLOOKUP($A72,記②女,7,FALSE))</f>
        <v/>
      </c>
      <c r="J72" s="357" t="str">
        <f>IF(VLOOKUP($A72,記②女,8,FALSE)="","",VLOOKUP($A72,記②女,8,FALSE))</f>
        <v/>
      </c>
      <c r="K72" s="355" t="str">
        <f>IF(VLOOKUP($A72,記②女,9,FALSE)="","",VLOOKUP($A72,記②女,9,FALSE))</f>
        <v/>
      </c>
      <c r="L72" s="357" t="str">
        <f>IF(VLOOKUP($A72,記②女,10,FALSE)="","",VLOOKUP($A72,記②女,10,FALSE))</f>
        <v/>
      </c>
      <c r="M72" s="359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59"/>
      <c r="D73" s="24" t="str">
        <f>IF($B72="","",VLOOKUP($B72,名簿,2,FALSE))</f>
        <v/>
      </c>
      <c r="E73" s="359"/>
      <c r="F73" s="359"/>
      <c r="G73" s="355"/>
      <c r="H73" s="357"/>
      <c r="I73" s="355"/>
      <c r="J73" s="357"/>
      <c r="K73" s="355"/>
      <c r="L73" s="357"/>
      <c r="M73" s="359"/>
      <c r="N73" s="361"/>
    </row>
    <row r="74" spans="1:14" ht="13.5" customHeight="1" x14ac:dyDescent="0.15">
      <c r="A74" s="329">
        <f t="shared" ref="A74" si="22">A72+1</f>
        <v>27</v>
      </c>
      <c r="B74" s="320" t="str">
        <f>IF(VLOOKUP($A74,記②女,2,FALSE)="","",VLOOKUP($A74,記②女,2,FALSE))</f>
        <v/>
      </c>
      <c r="C74" s="359"/>
      <c r="D74" s="25" t="str">
        <f>IF($B74="","",IF(VLOOKUP($B74,名簿,3,FALSE)="","",VLOOKUP($B74,名簿,3,FALSE)))</f>
        <v/>
      </c>
      <c r="E74" s="359" t="str">
        <f>IF($B74="","",IF(VLOOKUP($B74,名簿,4,FALSE)="","",VLOOKUP($B74,名簿,4,FALSE)))</f>
        <v/>
      </c>
      <c r="F74" s="359" t="str">
        <f>IF($B74="","",IF(VLOOKUP($B74,名簿,5,FALSE)="","",VLOOKUP($B74,名簿,5,FALSE)))</f>
        <v/>
      </c>
      <c r="G74" s="355" t="str">
        <f>IF(VLOOKUP($A74,記②女,5,FALSE)="","",VLOOKUP($A74,記②女,5,FALSE))</f>
        <v/>
      </c>
      <c r="H74" s="357" t="str">
        <f>IF(VLOOKUP($A74,記②女,6,FALSE)="","",VLOOKUP($A74,記②女,6,FALSE))</f>
        <v/>
      </c>
      <c r="I74" s="355" t="str">
        <f>IF(VLOOKUP($A74,記②女,7,FALSE)="","",VLOOKUP($A74,記②女,7,FALSE))</f>
        <v/>
      </c>
      <c r="J74" s="357" t="str">
        <f>IF(VLOOKUP($A74,記②女,8,FALSE)="","",VLOOKUP($A74,記②女,8,FALSE))</f>
        <v/>
      </c>
      <c r="K74" s="355" t="str">
        <f>IF(VLOOKUP($A74,記②女,9,FALSE)="","",VLOOKUP($A74,記②女,9,FALSE))</f>
        <v/>
      </c>
      <c r="L74" s="357" t="str">
        <f>IF(VLOOKUP($A74,記②女,10,FALSE)="","",VLOOKUP($A74,記②女,10,FALSE))</f>
        <v/>
      </c>
      <c r="M74" s="359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59"/>
      <c r="D75" s="24" t="str">
        <f>IF($B74="","",VLOOKUP($B74,名簿,2,FALSE))</f>
        <v/>
      </c>
      <c r="E75" s="359"/>
      <c r="F75" s="359"/>
      <c r="G75" s="355"/>
      <c r="H75" s="357"/>
      <c r="I75" s="355"/>
      <c r="J75" s="357"/>
      <c r="K75" s="355"/>
      <c r="L75" s="357"/>
      <c r="M75" s="359"/>
      <c r="N75" s="361"/>
    </row>
    <row r="76" spans="1:14" ht="13.5" customHeight="1" x14ac:dyDescent="0.15">
      <c r="A76" s="329">
        <f t="shared" ref="A76" si="23">A74+1</f>
        <v>28</v>
      </c>
      <c r="B76" s="320" t="str">
        <f>IF(VLOOKUP($A76,記②女,2,FALSE)="","",VLOOKUP($A76,記②女,2,FALSE))</f>
        <v/>
      </c>
      <c r="C76" s="359"/>
      <c r="D76" s="25" t="str">
        <f>IF($B76="","",IF(VLOOKUP($B76,名簿,3,FALSE)="","",VLOOKUP($B76,名簿,3,FALSE)))</f>
        <v/>
      </c>
      <c r="E76" s="359" t="str">
        <f>IF($B76="","",IF(VLOOKUP($B76,名簿,4,FALSE)="","",VLOOKUP($B76,名簿,4,FALSE)))</f>
        <v/>
      </c>
      <c r="F76" s="359" t="str">
        <f>IF($B76="","",IF(VLOOKUP($B76,名簿,5,FALSE)="","",VLOOKUP($B76,名簿,5,FALSE)))</f>
        <v/>
      </c>
      <c r="G76" s="355" t="str">
        <f>IF(VLOOKUP($A76,記②女,5,FALSE)="","",VLOOKUP($A76,記②女,5,FALSE))</f>
        <v/>
      </c>
      <c r="H76" s="357" t="str">
        <f>IF(VLOOKUP($A76,記②女,6,FALSE)="","",VLOOKUP($A76,記②女,6,FALSE))</f>
        <v/>
      </c>
      <c r="I76" s="355" t="str">
        <f>IF(VLOOKUP($A76,記②女,7,FALSE)="","",VLOOKUP($A76,記②女,7,FALSE))</f>
        <v/>
      </c>
      <c r="J76" s="357" t="str">
        <f>IF(VLOOKUP($A76,記②女,8,FALSE)="","",VLOOKUP($A76,記②女,8,FALSE))</f>
        <v/>
      </c>
      <c r="K76" s="355" t="str">
        <f>IF(VLOOKUP($A76,記②女,9,FALSE)="","",VLOOKUP($A76,記②女,9,FALSE))</f>
        <v/>
      </c>
      <c r="L76" s="357" t="str">
        <f>IF(VLOOKUP($A76,記②女,10,FALSE)="","",VLOOKUP($A76,記②女,10,FALSE))</f>
        <v/>
      </c>
      <c r="M76" s="359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59"/>
      <c r="D77" s="24" t="str">
        <f>IF($B76="","",VLOOKUP($B76,名簿,2,FALSE))</f>
        <v/>
      </c>
      <c r="E77" s="359"/>
      <c r="F77" s="359"/>
      <c r="G77" s="355"/>
      <c r="H77" s="357"/>
      <c r="I77" s="355"/>
      <c r="J77" s="357"/>
      <c r="K77" s="355"/>
      <c r="L77" s="357"/>
      <c r="M77" s="359"/>
      <c r="N77" s="361"/>
    </row>
    <row r="78" spans="1:14" ht="13.5" customHeight="1" x14ac:dyDescent="0.15">
      <c r="A78" s="329">
        <f t="shared" ref="A78" si="24">A76+1</f>
        <v>29</v>
      </c>
      <c r="B78" s="320" t="str">
        <f>IF(VLOOKUP($A78,記②女,2,FALSE)="","",VLOOKUP($A78,記②女,2,FALSE))</f>
        <v/>
      </c>
      <c r="C78" s="359"/>
      <c r="D78" s="25" t="str">
        <f>IF($B78="","",IF(VLOOKUP($B78,名簿,3,FALSE)="","",VLOOKUP($B78,名簿,3,FALSE)))</f>
        <v/>
      </c>
      <c r="E78" s="359" t="str">
        <f>IF($B78="","",IF(VLOOKUP($B78,名簿,4,FALSE)="","",VLOOKUP($B78,名簿,4,FALSE)))</f>
        <v/>
      </c>
      <c r="F78" s="359" t="str">
        <f>IF($B78="","",IF(VLOOKUP($B78,名簿,5,FALSE)="","",VLOOKUP($B78,名簿,5,FALSE)))</f>
        <v/>
      </c>
      <c r="G78" s="355" t="str">
        <f>IF(VLOOKUP($A78,記②女,5,FALSE)="","",VLOOKUP($A78,記②女,5,FALSE))</f>
        <v/>
      </c>
      <c r="H78" s="357" t="str">
        <f>IF(VLOOKUP($A78,記②女,6,FALSE)="","",VLOOKUP($A78,記②女,6,FALSE))</f>
        <v/>
      </c>
      <c r="I78" s="355" t="str">
        <f>IF(VLOOKUP($A78,記②女,7,FALSE)="","",VLOOKUP($A78,記②女,7,FALSE))</f>
        <v/>
      </c>
      <c r="J78" s="357" t="str">
        <f>IF(VLOOKUP($A78,記②女,8,FALSE)="","",VLOOKUP($A78,記②女,8,FALSE))</f>
        <v/>
      </c>
      <c r="K78" s="355" t="str">
        <f>IF(VLOOKUP($A78,記②女,9,FALSE)="","",VLOOKUP($A78,記②女,9,FALSE))</f>
        <v/>
      </c>
      <c r="L78" s="357" t="str">
        <f>IF(VLOOKUP($A78,記②女,10,FALSE)="","",VLOOKUP($A78,記②女,10,FALSE))</f>
        <v/>
      </c>
      <c r="M78" s="359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59"/>
      <c r="D79" s="24" t="str">
        <f>IF($B78="","",VLOOKUP($B78,名簿,2,FALSE))</f>
        <v/>
      </c>
      <c r="E79" s="359"/>
      <c r="F79" s="359"/>
      <c r="G79" s="355"/>
      <c r="H79" s="357"/>
      <c r="I79" s="355"/>
      <c r="J79" s="357"/>
      <c r="K79" s="355"/>
      <c r="L79" s="357"/>
      <c r="M79" s="359"/>
      <c r="N79" s="361"/>
    </row>
    <row r="80" spans="1:14" ht="13.5" customHeight="1" x14ac:dyDescent="0.15">
      <c r="A80" s="329">
        <f t="shared" ref="A80" si="25">A78+1</f>
        <v>30</v>
      </c>
      <c r="B80" s="320" t="str">
        <f>IF(VLOOKUP($A80,記②女,2,FALSE)="","",VLOOKUP($A80,記②女,2,FALSE))</f>
        <v/>
      </c>
      <c r="C80" s="359"/>
      <c r="D80" s="25" t="str">
        <f>IF($B80="","",IF(VLOOKUP($B80,名簿,3,FALSE)="","",VLOOKUP($B80,名簿,3,FALSE)))</f>
        <v/>
      </c>
      <c r="E80" s="359" t="str">
        <f>IF($B80="","",IF(VLOOKUP($B80,名簿,4,FALSE)="","",VLOOKUP($B80,名簿,4,FALSE)))</f>
        <v/>
      </c>
      <c r="F80" s="359" t="str">
        <f>IF($B80="","",IF(VLOOKUP($B80,名簿,5,FALSE)="","",VLOOKUP($B80,名簿,5,FALSE)))</f>
        <v/>
      </c>
      <c r="G80" s="355" t="str">
        <f>IF(VLOOKUP($A80,記②女,5,FALSE)="","",VLOOKUP($A80,記②女,5,FALSE))</f>
        <v/>
      </c>
      <c r="H80" s="357" t="str">
        <f>IF(VLOOKUP($A80,記②女,6,FALSE)="","",VLOOKUP($A80,記②女,6,FALSE))</f>
        <v/>
      </c>
      <c r="I80" s="355" t="str">
        <f>IF(VLOOKUP($A80,記②女,7,FALSE)="","",VLOOKUP($A80,記②女,7,FALSE))</f>
        <v/>
      </c>
      <c r="J80" s="357" t="str">
        <f>IF(VLOOKUP($A80,記②女,8,FALSE)="","",VLOOKUP($A80,記②女,8,FALSE))</f>
        <v/>
      </c>
      <c r="K80" s="355" t="str">
        <f>IF(VLOOKUP($A80,記②女,9,FALSE)="","",VLOOKUP($A80,記②女,9,FALSE))</f>
        <v/>
      </c>
      <c r="L80" s="357" t="str">
        <f>IF(VLOOKUP($A80,記②女,10,FALSE)="","",VLOOKUP($A80,記②女,10,FALSE))</f>
        <v/>
      </c>
      <c r="M80" s="359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59"/>
      <c r="D81" s="24" t="str">
        <f>IF($B80="","",VLOOKUP($B80,名簿,2,FALSE))</f>
        <v/>
      </c>
      <c r="E81" s="359"/>
      <c r="F81" s="359"/>
      <c r="G81" s="355"/>
      <c r="H81" s="357"/>
      <c r="I81" s="355"/>
      <c r="J81" s="357"/>
      <c r="K81" s="355"/>
      <c r="L81" s="357"/>
      <c r="M81" s="359"/>
      <c r="N81" s="361"/>
    </row>
    <row r="82" spans="1:14" ht="13.5" customHeight="1" x14ac:dyDescent="0.15">
      <c r="A82" s="329">
        <f t="shared" ref="A82" si="26">A80+1</f>
        <v>31</v>
      </c>
      <c r="B82" s="320" t="str">
        <f>IF(VLOOKUP($A82,記②女,2,FALSE)="","",VLOOKUP($A82,記②女,2,FALSE))</f>
        <v/>
      </c>
      <c r="C82" s="359"/>
      <c r="D82" s="25" t="str">
        <f>IF($B82="","",IF(VLOOKUP($B82,名簿,3,FALSE)="","",VLOOKUP($B82,名簿,3,FALSE)))</f>
        <v/>
      </c>
      <c r="E82" s="359" t="str">
        <f>IF($B82="","",IF(VLOOKUP($B82,名簿,4,FALSE)="","",VLOOKUP($B82,名簿,4,FALSE)))</f>
        <v/>
      </c>
      <c r="F82" s="359" t="str">
        <f>IF($B82="","",IF(VLOOKUP($B82,名簿,5,FALSE)="","",VLOOKUP($B82,名簿,5,FALSE)))</f>
        <v/>
      </c>
      <c r="G82" s="355" t="str">
        <f>IF(VLOOKUP($A82,記②女,5,FALSE)="","",VLOOKUP($A82,記②女,5,FALSE))</f>
        <v/>
      </c>
      <c r="H82" s="357" t="str">
        <f>IF(VLOOKUP($A82,記②女,6,FALSE)="","",VLOOKUP($A82,記②女,6,FALSE))</f>
        <v/>
      </c>
      <c r="I82" s="355" t="str">
        <f>IF(VLOOKUP($A82,記②女,7,FALSE)="","",VLOOKUP($A82,記②女,7,FALSE))</f>
        <v/>
      </c>
      <c r="J82" s="357" t="str">
        <f>IF(VLOOKUP($A82,記②女,8,FALSE)="","",VLOOKUP($A82,記②女,8,FALSE))</f>
        <v/>
      </c>
      <c r="K82" s="355" t="str">
        <f>IF(VLOOKUP($A82,記②女,9,FALSE)="","",VLOOKUP($A82,記②女,9,FALSE))</f>
        <v/>
      </c>
      <c r="L82" s="357" t="str">
        <f>IF(VLOOKUP($A82,記②女,10,FALSE)="","",VLOOKUP($A82,記②女,10,FALSE))</f>
        <v/>
      </c>
      <c r="M82" s="359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59"/>
      <c r="D83" s="24" t="str">
        <f>IF($B82="","",VLOOKUP($B82,名簿,2,FALSE))</f>
        <v/>
      </c>
      <c r="E83" s="359"/>
      <c r="F83" s="359"/>
      <c r="G83" s="355"/>
      <c r="H83" s="357"/>
      <c r="I83" s="355"/>
      <c r="J83" s="357"/>
      <c r="K83" s="355"/>
      <c r="L83" s="357"/>
      <c r="M83" s="359"/>
      <c r="N83" s="361"/>
    </row>
    <row r="84" spans="1:14" ht="13.5" customHeight="1" x14ac:dyDescent="0.15">
      <c r="A84" s="329">
        <f t="shared" ref="A84" si="27">A82+1</f>
        <v>32</v>
      </c>
      <c r="B84" s="320" t="str">
        <f>IF(VLOOKUP($A84,記②女,2,FALSE)="","",VLOOKUP($A84,記②女,2,FALSE))</f>
        <v/>
      </c>
      <c r="C84" s="359"/>
      <c r="D84" s="25" t="str">
        <f>IF($B84="","",IF(VLOOKUP($B84,名簿,3,FALSE)="","",VLOOKUP($B84,名簿,3,FALSE)))</f>
        <v/>
      </c>
      <c r="E84" s="359" t="str">
        <f>IF($B84="","",IF(VLOOKUP($B84,名簿,4,FALSE)="","",VLOOKUP($B84,名簿,4,FALSE)))</f>
        <v/>
      </c>
      <c r="F84" s="359" t="str">
        <f>IF($B84="","",IF(VLOOKUP($B84,名簿,5,FALSE)="","",VLOOKUP($B84,名簿,5,FALSE)))</f>
        <v/>
      </c>
      <c r="G84" s="355" t="str">
        <f>IF(VLOOKUP($A84,記②女,5,FALSE)="","",VLOOKUP($A84,記②女,5,FALSE))</f>
        <v/>
      </c>
      <c r="H84" s="357" t="str">
        <f>IF(VLOOKUP($A84,記②女,6,FALSE)="","",VLOOKUP($A84,記②女,6,FALSE))</f>
        <v/>
      </c>
      <c r="I84" s="355" t="str">
        <f>IF(VLOOKUP($A84,記②女,7,FALSE)="","",VLOOKUP($A84,記②女,7,FALSE))</f>
        <v/>
      </c>
      <c r="J84" s="357" t="str">
        <f>IF(VLOOKUP($A84,記②女,8,FALSE)="","",VLOOKUP($A84,記②女,8,FALSE))</f>
        <v/>
      </c>
      <c r="K84" s="355" t="str">
        <f>IF(VLOOKUP($A84,記②女,9,FALSE)="","",VLOOKUP($A84,記②女,9,FALSE))</f>
        <v/>
      </c>
      <c r="L84" s="357" t="str">
        <f>IF(VLOOKUP($A84,記②女,10,FALSE)="","",VLOOKUP($A84,記②女,10,FALSE))</f>
        <v/>
      </c>
      <c r="M84" s="359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59"/>
      <c r="D85" s="24" t="str">
        <f>IF($B84="","",VLOOKUP($B84,名簿,2,FALSE))</f>
        <v/>
      </c>
      <c r="E85" s="359"/>
      <c r="F85" s="359"/>
      <c r="G85" s="355"/>
      <c r="H85" s="357"/>
      <c r="I85" s="355"/>
      <c r="J85" s="357"/>
      <c r="K85" s="355"/>
      <c r="L85" s="357"/>
      <c r="M85" s="359"/>
      <c r="N85" s="361"/>
    </row>
    <row r="86" spans="1:14" ht="13.5" customHeight="1" x14ac:dyDescent="0.15">
      <c r="A86" s="329">
        <f t="shared" ref="A86" si="28">A84+1</f>
        <v>33</v>
      </c>
      <c r="B86" s="320" t="str">
        <f>IF(VLOOKUP($A86,記②女,2,FALSE)="","",VLOOKUP($A86,記②女,2,FALSE))</f>
        <v/>
      </c>
      <c r="C86" s="359"/>
      <c r="D86" s="25" t="str">
        <f>IF($B86="","",IF(VLOOKUP($B86,名簿,3,FALSE)="","",VLOOKUP($B86,名簿,3,FALSE)))</f>
        <v/>
      </c>
      <c r="E86" s="359" t="str">
        <f>IF($B86="","",IF(VLOOKUP($B86,名簿,4,FALSE)="","",VLOOKUP($B86,名簿,4,FALSE)))</f>
        <v/>
      </c>
      <c r="F86" s="359" t="str">
        <f>IF($B86="","",IF(VLOOKUP($B86,名簿,5,FALSE)="","",VLOOKUP($B86,名簿,5,FALSE)))</f>
        <v/>
      </c>
      <c r="G86" s="355" t="str">
        <f>IF(VLOOKUP($A86,記②女,5,FALSE)="","",VLOOKUP($A86,記②女,5,FALSE))</f>
        <v/>
      </c>
      <c r="H86" s="357" t="str">
        <f>IF(VLOOKUP($A86,記②女,6,FALSE)="","",VLOOKUP($A86,記②女,6,FALSE))</f>
        <v/>
      </c>
      <c r="I86" s="355" t="str">
        <f>IF(VLOOKUP($A86,記②女,7,FALSE)="","",VLOOKUP($A86,記②女,7,FALSE))</f>
        <v/>
      </c>
      <c r="J86" s="357" t="str">
        <f>IF(VLOOKUP($A86,記②女,8,FALSE)="","",VLOOKUP($A86,記②女,8,FALSE))</f>
        <v/>
      </c>
      <c r="K86" s="355" t="str">
        <f>IF(VLOOKUP($A86,記②女,9,FALSE)="","",VLOOKUP($A86,記②女,9,FALSE))</f>
        <v/>
      </c>
      <c r="L86" s="357" t="str">
        <f>IF(VLOOKUP($A86,記②女,10,FALSE)="","",VLOOKUP($A86,記②女,10,FALSE))</f>
        <v/>
      </c>
      <c r="M86" s="359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59"/>
      <c r="D87" s="24" t="str">
        <f>IF($B86="","",VLOOKUP($B86,名簿,2,FALSE))</f>
        <v/>
      </c>
      <c r="E87" s="359"/>
      <c r="F87" s="359"/>
      <c r="G87" s="355"/>
      <c r="H87" s="357"/>
      <c r="I87" s="355"/>
      <c r="J87" s="357"/>
      <c r="K87" s="355"/>
      <c r="L87" s="357"/>
      <c r="M87" s="359"/>
      <c r="N87" s="361"/>
    </row>
    <row r="88" spans="1:14" ht="13.5" customHeight="1" x14ac:dyDescent="0.15">
      <c r="A88" s="329">
        <f t="shared" ref="A88" si="29">A86+1</f>
        <v>34</v>
      </c>
      <c r="B88" s="320" t="str">
        <f>IF(VLOOKUP($A88,記②女,2,FALSE)="","",VLOOKUP($A88,記②女,2,FALSE))</f>
        <v/>
      </c>
      <c r="C88" s="359"/>
      <c r="D88" s="25" t="str">
        <f>IF($B88="","",IF(VLOOKUP($B88,名簿,3,FALSE)="","",VLOOKUP($B88,名簿,3,FALSE)))</f>
        <v/>
      </c>
      <c r="E88" s="359" t="str">
        <f>IF($B88="","",IF(VLOOKUP($B88,名簿,4,FALSE)="","",VLOOKUP($B88,名簿,4,FALSE)))</f>
        <v/>
      </c>
      <c r="F88" s="359" t="str">
        <f>IF($B88="","",IF(VLOOKUP($B88,名簿,5,FALSE)="","",VLOOKUP($B88,名簿,5,FALSE)))</f>
        <v/>
      </c>
      <c r="G88" s="355" t="str">
        <f>IF(VLOOKUP($A88,記②女,5,FALSE)="","",VLOOKUP($A88,記②女,5,FALSE))</f>
        <v/>
      </c>
      <c r="H88" s="357" t="str">
        <f>IF(VLOOKUP($A88,記②女,6,FALSE)="","",VLOOKUP($A88,記②女,6,FALSE))</f>
        <v/>
      </c>
      <c r="I88" s="355" t="str">
        <f>IF(VLOOKUP($A88,記②女,7,FALSE)="","",VLOOKUP($A88,記②女,7,FALSE))</f>
        <v/>
      </c>
      <c r="J88" s="357" t="str">
        <f>IF(VLOOKUP($A88,記②女,8,FALSE)="","",VLOOKUP($A88,記②女,8,FALSE))</f>
        <v/>
      </c>
      <c r="K88" s="355" t="str">
        <f>IF(VLOOKUP($A88,記②女,9,FALSE)="","",VLOOKUP($A88,記②女,9,FALSE))</f>
        <v/>
      </c>
      <c r="L88" s="357" t="str">
        <f>IF(VLOOKUP($A88,記②女,10,FALSE)="","",VLOOKUP($A88,記②女,10,FALSE))</f>
        <v/>
      </c>
      <c r="M88" s="359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59"/>
      <c r="D89" s="24" t="str">
        <f>IF($B88="","",VLOOKUP($B88,名簿,2,FALSE))</f>
        <v/>
      </c>
      <c r="E89" s="359"/>
      <c r="F89" s="359"/>
      <c r="G89" s="355"/>
      <c r="H89" s="357"/>
      <c r="I89" s="355"/>
      <c r="J89" s="357"/>
      <c r="K89" s="355"/>
      <c r="L89" s="357"/>
      <c r="M89" s="359"/>
      <c r="N89" s="361"/>
    </row>
    <row r="90" spans="1:14" ht="13.5" customHeight="1" x14ac:dyDescent="0.15">
      <c r="A90" s="329">
        <f t="shared" ref="A90" si="30">A88+1</f>
        <v>35</v>
      </c>
      <c r="B90" s="320" t="str">
        <f>IF(VLOOKUP($A90,記②女,2,FALSE)="","",VLOOKUP($A90,記②女,2,FALSE))</f>
        <v/>
      </c>
      <c r="C90" s="359"/>
      <c r="D90" s="25" t="str">
        <f>IF($B90="","",IF(VLOOKUP($B90,名簿,3,FALSE)="","",VLOOKUP($B90,名簿,3,FALSE)))</f>
        <v/>
      </c>
      <c r="E90" s="359" t="str">
        <f>IF($B90="","",IF(VLOOKUP($B90,名簿,4,FALSE)="","",VLOOKUP($B90,名簿,4,FALSE)))</f>
        <v/>
      </c>
      <c r="F90" s="359" t="str">
        <f>IF($B90="","",IF(VLOOKUP($B90,名簿,5,FALSE)="","",VLOOKUP($B90,名簿,5,FALSE)))</f>
        <v/>
      </c>
      <c r="G90" s="355" t="str">
        <f>IF(VLOOKUP($A90,記②女,5,FALSE)="","",VLOOKUP($A90,記②女,5,FALSE))</f>
        <v/>
      </c>
      <c r="H90" s="357" t="str">
        <f>IF(VLOOKUP($A90,記②女,6,FALSE)="","",VLOOKUP($A90,記②女,6,FALSE))</f>
        <v/>
      </c>
      <c r="I90" s="355" t="str">
        <f>IF(VLOOKUP($A90,記②女,7,FALSE)="","",VLOOKUP($A90,記②女,7,FALSE))</f>
        <v/>
      </c>
      <c r="J90" s="357" t="str">
        <f>IF(VLOOKUP($A90,記②女,8,FALSE)="","",VLOOKUP($A90,記②女,8,FALSE))</f>
        <v/>
      </c>
      <c r="K90" s="355" t="str">
        <f>IF(VLOOKUP($A90,記②女,9,FALSE)="","",VLOOKUP($A90,記②女,9,FALSE))</f>
        <v/>
      </c>
      <c r="L90" s="357" t="str">
        <f>IF(VLOOKUP($A90,記②女,10,FALSE)="","",VLOOKUP($A90,記②女,10,FALSE))</f>
        <v/>
      </c>
      <c r="M90" s="359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59"/>
      <c r="D91" s="24" t="str">
        <f>IF($B90="","",VLOOKUP($B90,名簿,2,FALSE))</f>
        <v/>
      </c>
      <c r="E91" s="359"/>
      <c r="F91" s="359"/>
      <c r="G91" s="355"/>
      <c r="H91" s="357"/>
      <c r="I91" s="355"/>
      <c r="J91" s="357"/>
      <c r="K91" s="355"/>
      <c r="L91" s="357"/>
      <c r="M91" s="359"/>
      <c r="N91" s="361"/>
    </row>
    <row r="92" spans="1:14" ht="13.5" customHeight="1" x14ac:dyDescent="0.15">
      <c r="A92" s="329">
        <f t="shared" ref="A92" si="31">A90+1</f>
        <v>36</v>
      </c>
      <c r="B92" s="320" t="str">
        <f>IF(VLOOKUP($A92,記②女,2,FALSE)="","",VLOOKUP($A92,記②女,2,FALSE))</f>
        <v/>
      </c>
      <c r="C92" s="359"/>
      <c r="D92" s="25" t="str">
        <f>IF($B92="","",IF(VLOOKUP($B92,名簿,3,FALSE)="","",VLOOKUP($B92,名簿,3,FALSE)))</f>
        <v/>
      </c>
      <c r="E92" s="359" t="str">
        <f>IF($B92="","",IF(VLOOKUP($B92,名簿,4,FALSE)="","",VLOOKUP($B92,名簿,4,FALSE)))</f>
        <v/>
      </c>
      <c r="F92" s="359" t="str">
        <f>IF($B92="","",IF(VLOOKUP($B92,名簿,5,FALSE)="","",VLOOKUP($B92,名簿,5,FALSE)))</f>
        <v/>
      </c>
      <c r="G92" s="355" t="str">
        <f>IF(VLOOKUP($A92,記②女,5,FALSE)="","",VLOOKUP($A92,記②女,5,FALSE))</f>
        <v/>
      </c>
      <c r="H92" s="357" t="str">
        <f>IF(VLOOKUP($A92,記②女,6,FALSE)="","",VLOOKUP($A92,記②女,6,FALSE))</f>
        <v/>
      </c>
      <c r="I92" s="355" t="str">
        <f>IF(VLOOKUP($A92,記②女,7,FALSE)="","",VLOOKUP($A92,記②女,7,FALSE))</f>
        <v/>
      </c>
      <c r="J92" s="357" t="str">
        <f>IF(VLOOKUP($A92,記②女,8,FALSE)="","",VLOOKUP($A92,記②女,8,FALSE))</f>
        <v/>
      </c>
      <c r="K92" s="355" t="str">
        <f>IF(VLOOKUP($A92,記②女,9,FALSE)="","",VLOOKUP($A92,記②女,9,FALSE))</f>
        <v/>
      </c>
      <c r="L92" s="357" t="str">
        <f>IF(VLOOKUP($A92,記②女,10,FALSE)="","",VLOOKUP($A92,記②女,10,FALSE))</f>
        <v/>
      </c>
      <c r="M92" s="359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59"/>
      <c r="D93" s="24" t="str">
        <f>IF($B92="","",VLOOKUP($B92,名簿,2,FALSE))</f>
        <v/>
      </c>
      <c r="E93" s="359"/>
      <c r="F93" s="359"/>
      <c r="G93" s="355"/>
      <c r="H93" s="357"/>
      <c r="I93" s="355"/>
      <c r="J93" s="357"/>
      <c r="K93" s="355"/>
      <c r="L93" s="357"/>
      <c r="M93" s="359"/>
      <c r="N93" s="361"/>
    </row>
    <row r="94" spans="1:14" ht="13.5" customHeight="1" x14ac:dyDescent="0.15">
      <c r="A94" s="329">
        <f t="shared" ref="A94" si="32">A92+1</f>
        <v>37</v>
      </c>
      <c r="B94" s="320" t="str">
        <f>IF(VLOOKUP($A94,記②女,2,FALSE)="","",VLOOKUP($A94,記②女,2,FALSE))</f>
        <v/>
      </c>
      <c r="C94" s="359"/>
      <c r="D94" s="25" t="str">
        <f>IF($B94="","",IF(VLOOKUP($B94,名簿,3,FALSE)="","",VLOOKUP($B94,名簿,3,FALSE)))</f>
        <v/>
      </c>
      <c r="E94" s="359" t="str">
        <f>IF($B94="","",IF(VLOOKUP($B94,名簿,4,FALSE)="","",VLOOKUP($B94,名簿,4,FALSE)))</f>
        <v/>
      </c>
      <c r="F94" s="359" t="str">
        <f>IF($B94="","",IF(VLOOKUP($B94,名簿,5,FALSE)="","",VLOOKUP($B94,名簿,5,FALSE)))</f>
        <v/>
      </c>
      <c r="G94" s="355" t="str">
        <f>IF(VLOOKUP($A94,記②女,5,FALSE)="","",VLOOKUP($A94,記②女,5,FALSE))</f>
        <v/>
      </c>
      <c r="H94" s="357" t="str">
        <f>IF(VLOOKUP($A94,記②女,6,FALSE)="","",VLOOKUP($A94,記②女,6,FALSE))</f>
        <v/>
      </c>
      <c r="I94" s="355" t="str">
        <f>IF(VLOOKUP($A94,記②女,7,FALSE)="","",VLOOKUP($A94,記②女,7,FALSE))</f>
        <v/>
      </c>
      <c r="J94" s="357" t="str">
        <f>IF(VLOOKUP($A94,記②女,8,FALSE)="","",VLOOKUP($A94,記②女,8,FALSE))</f>
        <v/>
      </c>
      <c r="K94" s="355" t="str">
        <f>IF(VLOOKUP($A94,記②女,9,FALSE)="","",VLOOKUP($A94,記②女,9,FALSE))</f>
        <v/>
      </c>
      <c r="L94" s="357" t="str">
        <f>IF(VLOOKUP($A94,記②女,10,FALSE)="","",VLOOKUP($A94,記②女,10,FALSE))</f>
        <v/>
      </c>
      <c r="M94" s="359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59"/>
      <c r="D95" s="24" t="str">
        <f>IF($B94="","",VLOOKUP($B94,名簿,2,FALSE))</f>
        <v/>
      </c>
      <c r="E95" s="359"/>
      <c r="F95" s="359"/>
      <c r="G95" s="355"/>
      <c r="H95" s="357"/>
      <c r="I95" s="355"/>
      <c r="J95" s="357"/>
      <c r="K95" s="355"/>
      <c r="L95" s="357"/>
      <c r="M95" s="359"/>
      <c r="N95" s="361"/>
    </row>
    <row r="96" spans="1:14" ht="13.5" customHeight="1" x14ac:dyDescent="0.15">
      <c r="A96" s="329">
        <f t="shared" ref="A96" si="33">A94+1</f>
        <v>38</v>
      </c>
      <c r="B96" s="320" t="str">
        <f>IF(VLOOKUP($A96,記②女,2,FALSE)="","",VLOOKUP($A96,記②女,2,FALSE))</f>
        <v/>
      </c>
      <c r="C96" s="359"/>
      <c r="D96" s="25" t="str">
        <f>IF($B96="","",IF(VLOOKUP($B96,名簿,3,FALSE)="","",VLOOKUP($B96,名簿,3,FALSE)))</f>
        <v/>
      </c>
      <c r="E96" s="359" t="str">
        <f>IF($B96="","",IF(VLOOKUP($B96,名簿,4,FALSE)="","",VLOOKUP($B96,名簿,4,FALSE)))</f>
        <v/>
      </c>
      <c r="F96" s="359" t="str">
        <f>IF($B96="","",IF(VLOOKUP($B96,名簿,5,FALSE)="","",VLOOKUP($B96,名簿,5,FALSE)))</f>
        <v/>
      </c>
      <c r="G96" s="355" t="str">
        <f>IF(VLOOKUP($A96,記②女,5,FALSE)="","",VLOOKUP($A96,記②女,5,FALSE))</f>
        <v/>
      </c>
      <c r="H96" s="357" t="str">
        <f>IF(VLOOKUP($A96,記②女,6,FALSE)="","",VLOOKUP($A96,記②女,6,FALSE))</f>
        <v/>
      </c>
      <c r="I96" s="355" t="str">
        <f>IF(VLOOKUP($A96,記②女,7,FALSE)="","",VLOOKUP($A96,記②女,7,FALSE))</f>
        <v/>
      </c>
      <c r="J96" s="357" t="str">
        <f>IF(VLOOKUP($A96,記②女,8,FALSE)="","",VLOOKUP($A96,記②女,8,FALSE))</f>
        <v/>
      </c>
      <c r="K96" s="355" t="str">
        <f>IF(VLOOKUP($A96,記②女,9,FALSE)="","",VLOOKUP($A96,記②女,9,FALSE))</f>
        <v/>
      </c>
      <c r="L96" s="357" t="str">
        <f>IF(VLOOKUP($A96,記②女,10,FALSE)="","",VLOOKUP($A96,記②女,10,FALSE))</f>
        <v/>
      </c>
      <c r="M96" s="359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59"/>
      <c r="D97" s="24" t="str">
        <f>IF($B96="","",VLOOKUP($B96,名簿,2,FALSE))</f>
        <v/>
      </c>
      <c r="E97" s="359"/>
      <c r="F97" s="359"/>
      <c r="G97" s="355"/>
      <c r="H97" s="357"/>
      <c r="I97" s="355"/>
      <c r="J97" s="357"/>
      <c r="K97" s="355"/>
      <c r="L97" s="357"/>
      <c r="M97" s="359"/>
      <c r="N97" s="361"/>
    </row>
    <row r="98" spans="1:14" ht="13.5" customHeight="1" x14ac:dyDescent="0.15">
      <c r="A98" s="329">
        <f t="shared" ref="A98" si="34">A96+1</f>
        <v>39</v>
      </c>
      <c r="B98" s="320" t="str">
        <f>IF(VLOOKUP($A98,記②女,2,FALSE)="","",VLOOKUP($A98,記②女,2,FALSE))</f>
        <v/>
      </c>
      <c r="C98" s="359"/>
      <c r="D98" s="25" t="str">
        <f>IF($B98="","",IF(VLOOKUP($B98,名簿,3,FALSE)="","",VLOOKUP($B98,名簿,3,FALSE)))</f>
        <v/>
      </c>
      <c r="E98" s="359" t="str">
        <f>IF($B98="","",IF(VLOOKUP($B98,名簿,4,FALSE)="","",VLOOKUP($B98,名簿,4,FALSE)))</f>
        <v/>
      </c>
      <c r="F98" s="359" t="str">
        <f>IF($B98="","",IF(VLOOKUP($B98,名簿,5,FALSE)="","",VLOOKUP($B98,名簿,5,FALSE)))</f>
        <v/>
      </c>
      <c r="G98" s="355" t="str">
        <f>IF(VLOOKUP($A98,記②女,5,FALSE)="","",VLOOKUP($A98,記②女,5,FALSE))</f>
        <v/>
      </c>
      <c r="H98" s="357" t="str">
        <f>IF(VLOOKUP($A98,記②女,6,FALSE)="","",VLOOKUP($A98,記②女,6,FALSE))</f>
        <v/>
      </c>
      <c r="I98" s="355" t="str">
        <f>IF(VLOOKUP($A98,記②女,7,FALSE)="","",VLOOKUP($A98,記②女,7,FALSE))</f>
        <v/>
      </c>
      <c r="J98" s="357" t="str">
        <f>IF(VLOOKUP($A98,記②女,8,FALSE)="","",VLOOKUP($A98,記②女,8,FALSE))</f>
        <v/>
      </c>
      <c r="K98" s="355" t="str">
        <f>IF(VLOOKUP($A98,記②女,9,FALSE)="","",VLOOKUP($A98,記②女,9,FALSE))</f>
        <v/>
      </c>
      <c r="L98" s="357" t="str">
        <f>IF(VLOOKUP($A98,記②女,10,FALSE)="","",VLOOKUP($A98,記②女,10,FALSE))</f>
        <v/>
      </c>
      <c r="M98" s="359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59"/>
      <c r="D99" s="24" t="str">
        <f>IF($B98="","",VLOOKUP($B98,名簿,2,FALSE))</f>
        <v/>
      </c>
      <c r="E99" s="359"/>
      <c r="F99" s="359"/>
      <c r="G99" s="355"/>
      <c r="H99" s="357"/>
      <c r="I99" s="355"/>
      <c r="J99" s="357"/>
      <c r="K99" s="355"/>
      <c r="L99" s="357"/>
      <c r="M99" s="359"/>
      <c r="N99" s="361"/>
    </row>
    <row r="100" spans="1:14" ht="13.5" customHeight="1" thickBot="1" x14ac:dyDescent="0.2">
      <c r="A100" s="329">
        <f t="shared" ref="A100" si="35">A98+1</f>
        <v>40</v>
      </c>
      <c r="B100" s="308" t="str">
        <f>IF(VLOOKUP($A100,記②女,2,FALSE)="","",VLOOKUP($A100,記②女,2,FALSE))</f>
        <v/>
      </c>
      <c r="C100" s="362"/>
      <c r="D100" s="25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64" t="str">
        <f>IF(VLOOKUP($A100,記②女,5,FALSE)="","",VLOOKUP($A100,記②女,5,FALSE))</f>
        <v/>
      </c>
      <c r="H100" s="357" t="str">
        <f>IF(VLOOKUP($A100,記②女,6,FALSE)="","",VLOOKUP($A100,記②女,6,FALSE))</f>
        <v/>
      </c>
      <c r="I100" s="364" t="str">
        <f>IF(VLOOKUP($A100,記②女,7,FALSE)="","",VLOOKUP($A100,記②女,7,FALSE))</f>
        <v/>
      </c>
      <c r="J100" s="357" t="str">
        <f>IF(VLOOKUP($A100,記②女,8,FALSE)="","",VLOOKUP($A100,記②女,8,FALSE))</f>
        <v/>
      </c>
      <c r="K100" s="364" t="str">
        <f>IF(VLOOKUP($A100,記②女,9,FALSE)="","",VLOOKUP($A100,記②女,9,FALSE))</f>
        <v/>
      </c>
      <c r="L100" s="357" t="str">
        <f>IF(VLOOKUP($A100,記②女,10,FALSE)="","",VLOOKUP($A100,記②女,10,FALSE))</f>
        <v/>
      </c>
      <c r="M100" s="362" t="str">
        <f>IF($B100="","",IF(VLOOKUP($B100,名簿,7,FALSE)="","",VLOOKUP($B100,名簿,7,FALSE)))</f>
        <v/>
      </c>
      <c r="N100" s="366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63"/>
      <c r="D101" s="26" t="str">
        <f>IF($B100="","",VLOOKUP($B100,名簿,2,FALSE))</f>
        <v/>
      </c>
      <c r="E101" s="363"/>
      <c r="F101" s="363"/>
      <c r="G101" s="365"/>
      <c r="H101" s="368"/>
      <c r="I101" s="365"/>
      <c r="J101" s="368"/>
      <c r="K101" s="365"/>
      <c r="L101" s="368"/>
      <c r="M101" s="363"/>
      <c r="N101" s="367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IF(SUM(記②入力!$F$4,記②入力!$Q$4)=0,"",SUM(記②入力!$F$4,記②入力!$Q$4))</f>
        <v/>
      </c>
      <c r="I103" s="323" t="str">
        <f>IF(H103="","",H103*名簿!$L$7)</f>
        <v/>
      </c>
      <c r="J103" s="325" t="s">
        <v>14</v>
      </c>
      <c r="K103" s="321" t="str">
        <f>IF(SUM(記②入力!$G$4,記②入力!$R$4)=0,"",SUM(記②入力!$G$4,記②入力!$R$4))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記②入力!$A$1</f>
        <v>第２回　厚木市陸上競技記録会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22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IF(VLOOKUP($A115,記②女,2,FALSE)="","",VLOOKUP($A115,記②女,2,FALSE))</f>
        <v/>
      </c>
      <c r="C115" s="358"/>
      <c r="D115" s="23" t="str">
        <f>IF($B115="","",IF(VLOOKUP($B115,名簿,3,FALSE)="","",VLOOKUP($B115,名簿,3,FALSE)))</f>
        <v/>
      </c>
      <c r="E115" s="358" t="str">
        <f>IF($B115="","",IF(VLOOKUP($B115,名簿,4,FALSE)="","",VLOOKUP($B115,名簿,4,FALSE)))</f>
        <v/>
      </c>
      <c r="F115" s="358" t="str">
        <f>IF($B115="","",IF(VLOOKUP($B115,名簿,5,FALSE)="","",VLOOKUP($B115,名簿,5,FALSE)))</f>
        <v/>
      </c>
      <c r="G115" s="354" t="str">
        <f>IF(VLOOKUP($A115,記②女,5,FALSE)="","",VLOOKUP($A115,記②女,5,FALSE))</f>
        <v/>
      </c>
      <c r="H115" s="356" t="str">
        <f>IF(VLOOKUP($A115,記②女,6,FALSE)="","",VLOOKUP($A115,記②女,6,FALSE))</f>
        <v/>
      </c>
      <c r="I115" s="354" t="str">
        <f>IF(VLOOKUP($A115,記②女,7,FALSE)="","",VLOOKUP($A115,記②女,7,FALSE))</f>
        <v/>
      </c>
      <c r="J115" s="356" t="str">
        <f>IF(VLOOKUP($A115,記②女,8,FALSE)="","",VLOOKUP($A115,記②女,8,FALSE))</f>
        <v/>
      </c>
      <c r="K115" s="354" t="str">
        <f>IF(VLOOKUP($A115,記②女,9,FALSE)="","",VLOOKUP($A115,記②女,9,FALSE))</f>
        <v/>
      </c>
      <c r="L115" s="356" t="str">
        <f>IF(VLOOKUP($A115,記②女,10,FALSE)="","",VLOOKUP($A115,記②女,10,FALSE))</f>
        <v/>
      </c>
      <c r="M115" s="358" t="str">
        <f>IF($B115="","",IF(VLOOKUP($B115,名簿,7,FALSE)="","",VLOOKUP($B115,名簿,7,FALSE)))</f>
        <v/>
      </c>
      <c r="N115" s="360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59"/>
      <c r="D116" s="24" t="str">
        <f>IF($B115="","",VLOOKUP($B115,名簿,2,FALSE))</f>
        <v/>
      </c>
      <c r="E116" s="359"/>
      <c r="F116" s="359"/>
      <c r="G116" s="355"/>
      <c r="H116" s="357"/>
      <c r="I116" s="355"/>
      <c r="J116" s="357"/>
      <c r="K116" s="355"/>
      <c r="L116" s="357"/>
      <c r="M116" s="359"/>
      <c r="N116" s="361"/>
    </row>
    <row r="117" spans="1:14" ht="13.5" customHeight="1" x14ac:dyDescent="0.15">
      <c r="A117" s="329">
        <f>A115+1</f>
        <v>42</v>
      </c>
      <c r="B117" s="320" t="str">
        <f>IF(VLOOKUP($A117,記②女,2,FALSE)="","",VLOOKUP($A117,記②女,2,FALSE))</f>
        <v/>
      </c>
      <c r="C117" s="359"/>
      <c r="D117" s="25" t="str">
        <f>IF($B117="","",IF(VLOOKUP($B117,名簿,3,FALSE)="","",VLOOKUP($B117,名簿,3,FALSE)))</f>
        <v/>
      </c>
      <c r="E117" s="359" t="str">
        <f>IF($B117="","",IF(VLOOKUP($B117,名簿,4,FALSE)="","",VLOOKUP($B117,名簿,4,FALSE)))</f>
        <v/>
      </c>
      <c r="F117" s="359" t="str">
        <f>IF($B117="","",IF(VLOOKUP($B117,名簿,5,FALSE)="","",VLOOKUP($B117,名簿,5,FALSE)))</f>
        <v/>
      </c>
      <c r="G117" s="355" t="str">
        <f>IF(VLOOKUP($A117,記②女,5,FALSE)="","",VLOOKUP($A117,記②女,5,FALSE))</f>
        <v/>
      </c>
      <c r="H117" s="357" t="str">
        <f>IF(VLOOKUP($A117,記②女,6,FALSE)="","",VLOOKUP($A117,記②女,6,FALSE))</f>
        <v/>
      </c>
      <c r="I117" s="355" t="str">
        <f>IF(VLOOKUP($A117,記②女,7,FALSE)="","",VLOOKUP($A117,記②女,7,FALSE))</f>
        <v/>
      </c>
      <c r="J117" s="357" t="str">
        <f>IF(VLOOKUP($A117,記②女,8,FALSE)="","",VLOOKUP($A117,記②女,8,FALSE))</f>
        <v/>
      </c>
      <c r="K117" s="355" t="str">
        <f>IF(VLOOKUP($A117,記②女,9,FALSE)="","",VLOOKUP($A117,記②女,9,FALSE))</f>
        <v/>
      </c>
      <c r="L117" s="357" t="str">
        <f>IF(VLOOKUP($A117,記②女,10,FALSE)="","",VLOOKUP($A117,記②女,10,FALSE))</f>
        <v/>
      </c>
      <c r="M117" s="359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59"/>
      <c r="D118" s="24" t="str">
        <f>IF($B117="","",VLOOKUP($B117,名簿,2,FALSE))</f>
        <v/>
      </c>
      <c r="E118" s="359"/>
      <c r="F118" s="359"/>
      <c r="G118" s="355"/>
      <c r="H118" s="357"/>
      <c r="I118" s="355"/>
      <c r="J118" s="357"/>
      <c r="K118" s="355"/>
      <c r="L118" s="357"/>
      <c r="M118" s="359"/>
      <c r="N118" s="361"/>
    </row>
    <row r="119" spans="1:14" ht="13.5" customHeight="1" x14ac:dyDescent="0.15">
      <c r="A119" s="329">
        <f t="shared" ref="A119" si="36">A117+1</f>
        <v>43</v>
      </c>
      <c r="B119" s="320" t="str">
        <f>IF(VLOOKUP($A119,記②女,2,FALSE)="","",VLOOKUP($A119,記②女,2,FALSE))</f>
        <v/>
      </c>
      <c r="C119" s="359"/>
      <c r="D119" s="25" t="str">
        <f>IF($B119="","",IF(VLOOKUP($B119,名簿,3,FALSE)="","",VLOOKUP($B119,名簿,3,FALSE)))</f>
        <v/>
      </c>
      <c r="E119" s="359" t="str">
        <f>IF($B119="","",IF(VLOOKUP($B119,名簿,4,FALSE)="","",VLOOKUP($B119,名簿,4,FALSE)))</f>
        <v/>
      </c>
      <c r="F119" s="359" t="str">
        <f>IF($B119="","",IF(VLOOKUP($B119,名簿,5,FALSE)="","",VLOOKUP($B119,名簿,5,FALSE)))</f>
        <v/>
      </c>
      <c r="G119" s="355" t="str">
        <f>IF(VLOOKUP($A119,記②女,5,FALSE)="","",VLOOKUP($A119,記②女,5,FALSE))</f>
        <v/>
      </c>
      <c r="H119" s="357" t="str">
        <f>IF(VLOOKUP($A119,記②女,6,FALSE)="","",VLOOKUP($A119,記②女,6,FALSE))</f>
        <v/>
      </c>
      <c r="I119" s="355" t="str">
        <f>IF(VLOOKUP($A119,記②女,7,FALSE)="","",VLOOKUP($A119,記②女,7,FALSE))</f>
        <v/>
      </c>
      <c r="J119" s="357" t="str">
        <f>IF(VLOOKUP($A119,記②女,8,FALSE)="","",VLOOKUP($A119,記②女,8,FALSE))</f>
        <v/>
      </c>
      <c r="K119" s="355" t="str">
        <f>IF(VLOOKUP($A119,記②女,9,FALSE)="","",VLOOKUP($A119,記②女,9,FALSE))</f>
        <v/>
      </c>
      <c r="L119" s="357" t="str">
        <f>IF(VLOOKUP($A119,記②女,10,FALSE)="","",VLOOKUP($A119,記②女,10,FALSE))</f>
        <v/>
      </c>
      <c r="M119" s="359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59"/>
      <c r="D120" s="24" t="str">
        <f>IF($B119="","",VLOOKUP($B119,名簿,2,FALSE))</f>
        <v/>
      </c>
      <c r="E120" s="359"/>
      <c r="F120" s="359"/>
      <c r="G120" s="355"/>
      <c r="H120" s="357"/>
      <c r="I120" s="355"/>
      <c r="J120" s="357"/>
      <c r="K120" s="355"/>
      <c r="L120" s="357"/>
      <c r="M120" s="359"/>
      <c r="N120" s="361"/>
    </row>
    <row r="121" spans="1:14" ht="13.5" customHeight="1" x14ac:dyDescent="0.15">
      <c r="A121" s="329">
        <f t="shared" ref="A121" si="37">A119+1</f>
        <v>44</v>
      </c>
      <c r="B121" s="320" t="str">
        <f>IF(VLOOKUP($A121,記②女,2,FALSE)="","",VLOOKUP($A121,記②女,2,FALSE))</f>
        <v/>
      </c>
      <c r="C121" s="359"/>
      <c r="D121" s="25" t="str">
        <f>IF($B121="","",IF(VLOOKUP($B121,名簿,3,FALSE)="","",VLOOKUP($B121,名簿,3,FALSE)))</f>
        <v/>
      </c>
      <c r="E121" s="359" t="str">
        <f>IF($B121="","",IF(VLOOKUP($B121,名簿,4,FALSE)="","",VLOOKUP($B121,名簿,4,FALSE)))</f>
        <v/>
      </c>
      <c r="F121" s="359" t="str">
        <f>IF($B121="","",IF(VLOOKUP($B121,名簿,5,FALSE)="","",VLOOKUP($B121,名簿,5,FALSE)))</f>
        <v/>
      </c>
      <c r="G121" s="355" t="str">
        <f>IF(VLOOKUP($A121,記②女,5,FALSE)="","",VLOOKUP($A121,記②女,5,FALSE))</f>
        <v/>
      </c>
      <c r="H121" s="357" t="str">
        <f>IF(VLOOKUP($A121,記②女,6,FALSE)="","",VLOOKUP($A121,記②女,6,FALSE))</f>
        <v/>
      </c>
      <c r="I121" s="355" t="str">
        <f>IF(VLOOKUP($A121,記②女,7,FALSE)="","",VLOOKUP($A121,記②女,7,FALSE))</f>
        <v/>
      </c>
      <c r="J121" s="357" t="str">
        <f>IF(VLOOKUP($A121,記②女,8,FALSE)="","",VLOOKUP($A121,記②女,8,FALSE))</f>
        <v/>
      </c>
      <c r="K121" s="355" t="str">
        <f>IF(VLOOKUP($A121,記②女,9,FALSE)="","",VLOOKUP($A121,記②女,9,FALSE))</f>
        <v/>
      </c>
      <c r="L121" s="357" t="str">
        <f>IF(VLOOKUP($A121,記②女,10,FALSE)="","",VLOOKUP($A121,記②女,10,FALSE))</f>
        <v/>
      </c>
      <c r="M121" s="359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59"/>
      <c r="D122" s="24" t="str">
        <f>IF($B121="","",VLOOKUP($B121,名簿,2,FALSE))</f>
        <v/>
      </c>
      <c r="E122" s="359"/>
      <c r="F122" s="359"/>
      <c r="G122" s="355"/>
      <c r="H122" s="357"/>
      <c r="I122" s="355"/>
      <c r="J122" s="357"/>
      <c r="K122" s="355"/>
      <c r="L122" s="357"/>
      <c r="M122" s="359"/>
      <c r="N122" s="361"/>
    </row>
    <row r="123" spans="1:14" ht="13.5" customHeight="1" x14ac:dyDescent="0.15">
      <c r="A123" s="329">
        <f t="shared" ref="A123" si="38">A121+1</f>
        <v>45</v>
      </c>
      <c r="B123" s="320" t="str">
        <f>IF(VLOOKUP($A123,記②女,2,FALSE)="","",VLOOKUP($A123,記②女,2,FALSE))</f>
        <v/>
      </c>
      <c r="C123" s="359"/>
      <c r="D123" s="25" t="str">
        <f>IF($B123="","",IF(VLOOKUP($B123,名簿,3,FALSE)="","",VLOOKUP($B123,名簿,3,FALSE)))</f>
        <v/>
      </c>
      <c r="E123" s="359" t="str">
        <f>IF($B123="","",IF(VLOOKUP($B123,名簿,4,FALSE)="","",VLOOKUP($B123,名簿,4,FALSE)))</f>
        <v/>
      </c>
      <c r="F123" s="359" t="str">
        <f>IF($B123="","",IF(VLOOKUP($B123,名簿,5,FALSE)="","",VLOOKUP($B123,名簿,5,FALSE)))</f>
        <v/>
      </c>
      <c r="G123" s="355" t="str">
        <f>IF(VLOOKUP($A123,記②女,5,FALSE)="","",VLOOKUP($A123,記②女,5,FALSE))</f>
        <v/>
      </c>
      <c r="H123" s="357" t="str">
        <f>IF(VLOOKUP($A123,記②女,6,FALSE)="","",VLOOKUP($A123,記②女,6,FALSE))</f>
        <v/>
      </c>
      <c r="I123" s="355" t="str">
        <f>IF(VLOOKUP($A123,記②女,7,FALSE)="","",VLOOKUP($A123,記②女,7,FALSE))</f>
        <v/>
      </c>
      <c r="J123" s="357" t="str">
        <f>IF(VLOOKUP($A123,記②女,8,FALSE)="","",VLOOKUP($A123,記②女,8,FALSE))</f>
        <v/>
      </c>
      <c r="K123" s="355" t="str">
        <f>IF(VLOOKUP($A123,記②女,9,FALSE)="","",VLOOKUP($A123,記②女,9,FALSE))</f>
        <v/>
      </c>
      <c r="L123" s="357" t="str">
        <f>IF(VLOOKUP($A123,記②女,10,FALSE)="","",VLOOKUP($A123,記②女,10,FALSE))</f>
        <v/>
      </c>
      <c r="M123" s="359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59"/>
      <c r="D124" s="24" t="str">
        <f>IF($B123="","",VLOOKUP($B123,名簿,2,FALSE))</f>
        <v/>
      </c>
      <c r="E124" s="359"/>
      <c r="F124" s="359"/>
      <c r="G124" s="355"/>
      <c r="H124" s="357"/>
      <c r="I124" s="355"/>
      <c r="J124" s="357"/>
      <c r="K124" s="355"/>
      <c r="L124" s="357"/>
      <c r="M124" s="359"/>
      <c r="N124" s="361"/>
    </row>
    <row r="125" spans="1:14" ht="13.5" customHeight="1" x14ac:dyDescent="0.15">
      <c r="A125" s="329">
        <f t="shared" ref="A125" si="39">A123+1</f>
        <v>46</v>
      </c>
      <c r="B125" s="320" t="str">
        <f>IF(VLOOKUP($A125,記②女,2,FALSE)="","",VLOOKUP($A125,記②女,2,FALSE))</f>
        <v/>
      </c>
      <c r="C125" s="359"/>
      <c r="D125" s="25" t="str">
        <f>IF($B125="","",IF(VLOOKUP($B125,名簿,3,FALSE)="","",VLOOKUP($B125,名簿,3,FALSE)))</f>
        <v/>
      </c>
      <c r="E125" s="359" t="str">
        <f>IF($B125="","",IF(VLOOKUP($B125,名簿,4,FALSE)="","",VLOOKUP($B125,名簿,4,FALSE)))</f>
        <v/>
      </c>
      <c r="F125" s="359" t="str">
        <f>IF($B125="","",IF(VLOOKUP($B125,名簿,5,FALSE)="","",VLOOKUP($B125,名簿,5,FALSE)))</f>
        <v/>
      </c>
      <c r="G125" s="355" t="str">
        <f>IF(VLOOKUP($A125,記②女,5,FALSE)="","",VLOOKUP($A125,記②女,5,FALSE))</f>
        <v/>
      </c>
      <c r="H125" s="357" t="str">
        <f>IF(VLOOKUP($A125,記②女,6,FALSE)="","",VLOOKUP($A125,記②女,6,FALSE))</f>
        <v/>
      </c>
      <c r="I125" s="355" t="str">
        <f>IF(VLOOKUP($A125,記②女,7,FALSE)="","",VLOOKUP($A125,記②女,7,FALSE))</f>
        <v/>
      </c>
      <c r="J125" s="357" t="str">
        <f>IF(VLOOKUP($A125,記②女,8,FALSE)="","",VLOOKUP($A125,記②女,8,FALSE))</f>
        <v/>
      </c>
      <c r="K125" s="355" t="str">
        <f>IF(VLOOKUP($A125,記②女,9,FALSE)="","",VLOOKUP($A125,記②女,9,FALSE))</f>
        <v/>
      </c>
      <c r="L125" s="357" t="str">
        <f>IF(VLOOKUP($A125,記②女,10,FALSE)="","",VLOOKUP($A125,記②女,10,FALSE))</f>
        <v/>
      </c>
      <c r="M125" s="359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59"/>
      <c r="D126" s="24" t="str">
        <f>IF($B125="","",VLOOKUP($B125,名簿,2,FALSE))</f>
        <v/>
      </c>
      <c r="E126" s="359"/>
      <c r="F126" s="359"/>
      <c r="G126" s="355"/>
      <c r="H126" s="357"/>
      <c r="I126" s="355"/>
      <c r="J126" s="357"/>
      <c r="K126" s="355"/>
      <c r="L126" s="357"/>
      <c r="M126" s="359"/>
      <c r="N126" s="361"/>
    </row>
    <row r="127" spans="1:14" ht="13.5" customHeight="1" x14ac:dyDescent="0.15">
      <c r="A127" s="329">
        <f t="shared" ref="A127" si="40">A125+1</f>
        <v>47</v>
      </c>
      <c r="B127" s="320" t="str">
        <f>IF(VLOOKUP($A127,記②女,2,FALSE)="","",VLOOKUP($A127,記②女,2,FALSE))</f>
        <v/>
      </c>
      <c r="C127" s="359"/>
      <c r="D127" s="25" t="str">
        <f>IF($B127="","",IF(VLOOKUP($B127,名簿,3,FALSE)="","",VLOOKUP($B127,名簿,3,FALSE)))</f>
        <v/>
      </c>
      <c r="E127" s="359" t="str">
        <f>IF($B127="","",IF(VLOOKUP($B127,名簿,4,FALSE)="","",VLOOKUP($B127,名簿,4,FALSE)))</f>
        <v/>
      </c>
      <c r="F127" s="359" t="str">
        <f>IF($B127="","",IF(VLOOKUP($B127,名簿,5,FALSE)="","",VLOOKUP($B127,名簿,5,FALSE)))</f>
        <v/>
      </c>
      <c r="G127" s="355" t="str">
        <f>IF(VLOOKUP($A127,記②女,5,FALSE)="","",VLOOKUP($A127,記②女,5,FALSE))</f>
        <v/>
      </c>
      <c r="H127" s="357" t="str">
        <f>IF(VLOOKUP($A127,記②女,6,FALSE)="","",VLOOKUP($A127,記②女,6,FALSE))</f>
        <v/>
      </c>
      <c r="I127" s="355" t="str">
        <f>IF(VLOOKUP($A127,記②女,7,FALSE)="","",VLOOKUP($A127,記②女,7,FALSE))</f>
        <v/>
      </c>
      <c r="J127" s="357" t="str">
        <f>IF(VLOOKUP($A127,記②女,8,FALSE)="","",VLOOKUP($A127,記②女,8,FALSE))</f>
        <v/>
      </c>
      <c r="K127" s="355" t="str">
        <f>IF(VLOOKUP($A127,記②女,9,FALSE)="","",VLOOKUP($A127,記②女,9,FALSE))</f>
        <v/>
      </c>
      <c r="L127" s="357" t="str">
        <f>IF(VLOOKUP($A127,記②女,10,FALSE)="","",VLOOKUP($A127,記②女,10,FALSE))</f>
        <v/>
      </c>
      <c r="M127" s="359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59"/>
      <c r="D128" s="24" t="str">
        <f>IF($B127="","",VLOOKUP($B127,名簿,2,FALSE))</f>
        <v/>
      </c>
      <c r="E128" s="359"/>
      <c r="F128" s="359"/>
      <c r="G128" s="355"/>
      <c r="H128" s="357"/>
      <c r="I128" s="355"/>
      <c r="J128" s="357"/>
      <c r="K128" s="355"/>
      <c r="L128" s="357"/>
      <c r="M128" s="359"/>
      <c r="N128" s="361"/>
    </row>
    <row r="129" spans="1:14" ht="13.5" customHeight="1" x14ac:dyDescent="0.15">
      <c r="A129" s="329">
        <f t="shared" ref="A129" si="41">A127+1</f>
        <v>48</v>
      </c>
      <c r="B129" s="320" t="str">
        <f>IF(VLOOKUP($A129,記②女,2,FALSE)="","",VLOOKUP($A129,記②女,2,FALSE))</f>
        <v/>
      </c>
      <c r="C129" s="359"/>
      <c r="D129" s="25" t="str">
        <f>IF($B129="","",IF(VLOOKUP($B129,名簿,3,FALSE)="","",VLOOKUP($B129,名簿,3,FALSE)))</f>
        <v/>
      </c>
      <c r="E129" s="359" t="str">
        <f>IF($B129="","",IF(VLOOKUP($B129,名簿,4,FALSE)="","",VLOOKUP($B129,名簿,4,FALSE)))</f>
        <v/>
      </c>
      <c r="F129" s="359" t="str">
        <f>IF($B129="","",IF(VLOOKUP($B129,名簿,5,FALSE)="","",VLOOKUP($B129,名簿,5,FALSE)))</f>
        <v/>
      </c>
      <c r="G129" s="355" t="str">
        <f>IF(VLOOKUP($A129,記②女,5,FALSE)="","",VLOOKUP($A129,記②女,5,FALSE))</f>
        <v/>
      </c>
      <c r="H129" s="357" t="str">
        <f>IF(VLOOKUP($A129,記②女,6,FALSE)="","",VLOOKUP($A129,記②女,6,FALSE))</f>
        <v/>
      </c>
      <c r="I129" s="355" t="str">
        <f>IF(VLOOKUP($A129,記②女,7,FALSE)="","",VLOOKUP($A129,記②女,7,FALSE))</f>
        <v/>
      </c>
      <c r="J129" s="357" t="str">
        <f>IF(VLOOKUP($A129,記②女,8,FALSE)="","",VLOOKUP($A129,記②女,8,FALSE))</f>
        <v/>
      </c>
      <c r="K129" s="355" t="str">
        <f>IF(VLOOKUP($A129,記②女,9,FALSE)="","",VLOOKUP($A129,記②女,9,FALSE))</f>
        <v/>
      </c>
      <c r="L129" s="357" t="str">
        <f>IF(VLOOKUP($A129,記②女,10,FALSE)="","",VLOOKUP($A129,記②女,10,FALSE))</f>
        <v/>
      </c>
      <c r="M129" s="359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59"/>
      <c r="D130" s="24" t="str">
        <f>IF($B129="","",VLOOKUP($B129,名簿,2,FALSE))</f>
        <v/>
      </c>
      <c r="E130" s="359"/>
      <c r="F130" s="359"/>
      <c r="G130" s="355"/>
      <c r="H130" s="357"/>
      <c r="I130" s="355"/>
      <c r="J130" s="357"/>
      <c r="K130" s="355"/>
      <c r="L130" s="357"/>
      <c r="M130" s="359"/>
      <c r="N130" s="361"/>
    </row>
    <row r="131" spans="1:14" ht="13.5" customHeight="1" x14ac:dyDescent="0.15">
      <c r="A131" s="329">
        <f t="shared" ref="A131" si="42">A129+1</f>
        <v>49</v>
      </c>
      <c r="B131" s="320" t="str">
        <f>IF(VLOOKUP($A131,記②女,2,FALSE)="","",VLOOKUP($A131,記②女,2,FALSE))</f>
        <v/>
      </c>
      <c r="C131" s="359"/>
      <c r="D131" s="25" t="str">
        <f>IF($B131="","",IF(VLOOKUP($B131,名簿,3,FALSE)="","",VLOOKUP($B131,名簿,3,FALSE)))</f>
        <v/>
      </c>
      <c r="E131" s="359" t="str">
        <f>IF($B131="","",IF(VLOOKUP($B131,名簿,4,FALSE)="","",VLOOKUP($B131,名簿,4,FALSE)))</f>
        <v/>
      </c>
      <c r="F131" s="359" t="str">
        <f>IF($B131="","",IF(VLOOKUP($B131,名簿,5,FALSE)="","",VLOOKUP($B131,名簿,5,FALSE)))</f>
        <v/>
      </c>
      <c r="G131" s="355" t="str">
        <f>IF(VLOOKUP($A131,記②女,5,FALSE)="","",VLOOKUP($A131,記②女,5,FALSE))</f>
        <v/>
      </c>
      <c r="H131" s="357" t="str">
        <f>IF(VLOOKUP($A131,記②女,6,FALSE)="","",VLOOKUP($A131,記②女,6,FALSE))</f>
        <v/>
      </c>
      <c r="I131" s="355" t="str">
        <f>IF(VLOOKUP($A131,記②女,7,FALSE)="","",VLOOKUP($A131,記②女,7,FALSE))</f>
        <v/>
      </c>
      <c r="J131" s="357" t="str">
        <f>IF(VLOOKUP($A131,記②女,8,FALSE)="","",VLOOKUP($A131,記②女,8,FALSE))</f>
        <v/>
      </c>
      <c r="K131" s="355" t="str">
        <f>IF(VLOOKUP($A131,記②女,9,FALSE)="","",VLOOKUP($A131,記②女,9,FALSE))</f>
        <v/>
      </c>
      <c r="L131" s="357" t="str">
        <f>IF(VLOOKUP($A131,記②女,10,FALSE)="","",VLOOKUP($A131,記②女,10,FALSE))</f>
        <v/>
      </c>
      <c r="M131" s="359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59"/>
      <c r="D132" s="24" t="str">
        <f>IF($B131="","",VLOOKUP($B131,名簿,2,FALSE))</f>
        <v/>
      </c>
      <c r="E132" s="359"/>
      <c r="F132" s="359"/>
      <c r="G132" s="355"/>
      <c r="H132" s="357"/>
      <c r="I132" s="355"/>
      <c r="J132" s="357"/>
      <c r="K132" s="355"/>
      <c r="L132" s="357"/>
      <c r="M132" s="359"/>
      <c r="N132" s="361"/>
    </row>
    <row r="133" spans="1:14" ht="13.5" customHeight="1" x14ac:dyDescent="0.15">
      <c r="A133" s="329">
        <f t="shared" ref="A133" si="43">A131+1</f>
        <v>50</v>
      </c>
      <c r="B133" s="320" t="str">
        <f>IF(VLOOKUP($A133,記②女,2,FALSE)="","",VLOOKUP($A133,記②女,2,FALSE))</f>
        <v/>
      </c>
      <c r="C133" s="359"/>
      <c r="D133" s="25" t="str">
        <f>IF($B133="","",IF(VLOOKUP($B133,名簿,3,FALSE)="","",VLOOKUP($B133,名簿,3,FALSE)))</f>
        <v/>
      </c>
      <c r="E133" s="359" t="str">
        <f>IF($B133="","",IF(VLOOKUP($B133,名簿,4,FALSE)="","",VLOOKUP($B133,名簿,4,FALSE)))</f>
        <v/>
      </c>
      <c r="F133" s="359" t="str">
        <f>IF($B133="","",IF(VLOOKUP($B133,名簿,5,FALSE)="","",VLOOKUP($B133,名簿,5,FALSE)))</f>
        <v/>
      </c>
      <c r="G133" s="355" t="str">
        <f>IF(VLOOKUP($A133,記②女,5,FALSE)="","",VLOOKUP($A133,記②女,5,FALSE))</f>
        <v/>
      </c>
      <c r="H133" s="357" t="str">
        <f>IF(VLOOKUP($A133,記②女,6,FALSE)="","",VLOOKUP($A133,記②女,6,FALSE))</f>
        <v/>
      </c>
      <c r="I133" s="355" t="str">
        <f>IF(VLOOKUP($A133,記②女,7,FALSE)="","",VLOOKUP($A133,記②女,7,FALSE))</f>
        <v/>
      </c>
      <c r="J133" s="357" t="str">
        <f>IF(VLOOKUP($A133,記②女,8,FALSE)="","",VLOOKUP($A133,記②女,8,FALSE))</f>
        <v/>
      </c>
      <c r="K133" s="355" t="str">
        <f>IF(VLOOKUP($A133,記②女,9,FALSE)="","",VLOOKUP($A133,記②女,9,FALSE))</f>
        <v/>
      </c>
      <c r="L133" s="357" t="str">
        <f>IF(VLOOKUP($A133,記②女,10,FALSE)="","",VLOOKUP($A133,記②女,10,FALSE))</f>
        <v/>
      </c>
      <c r="M133" s="359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59"/>
      <c r="D134" s="24" t="str">
        <f>IF($B133="","",VLOOKUP($B133,名簿,2,FALSE))</f>
        <v/>
      </c>
      <c r="E134" s="359"/>
      <c r="F134" s="359"/>
      <c r="G134" s="355"/>
      <c r="H134" s="357"/>
      <c r="I134" s="355"/>
      <c r="J134" s="357"/>
      <c r="K134" s="355"/>
      <c r="L134" s="357"/>
      <c r="M134" s="359"/>
      <c r="N134" s="361"/>
    </row>
    <row r="135" spans="1:14" ht="13.5" customHeight="1" x14ac:dyDescent="0.15">
      <c r="A135" s="329">
        <f t="shared" ref="A135" si="44">A133+1</f>
        <v>51</v>
      </c>
      <c r="B135" s="320" t="str">
        <f>IF(VLOOKUP($A135,記②女,2,FALSE)="","",VLOOKUP($A135,記②女,2,FALSE))</f>
        <v/>
      </c>
      <c r="C135" s="359"/>
      <c r="D135" s="25" t="str">
        <f>IF($B135="","",IF(VLOOKUP($B135,名簿,3,FALSE)="","",VLOOKUP($B135,名簿,3,FALSE)))</f>
        <v/>
      </c>
      <c r="E135" s="359" t="str">
        <f>IF($B135="","",IF(VLOOKUP($B135,名簿,4,FALSE)="","",VLOOKUP($B135,名簿,4,FALSE)))</f>
        <v/>
      </c>
      <c r="F135" s="359" t="str">
        <f>IF($B135="","",IF(VLOOKUP($B135,名簿,5,FALSE)="","",VLOOKUP($B135,名簿,5,FALSE)))</f>
        <v/>
      </c>
      <c r="G135" s="355" t="str">
        <f>IF(VLOOKUP($A135,記②女,5,FALSE)="","",VLOOKUP($A135,記②女,5,FALSE))</f>
        <v/>
      </c>
      <c r="H135" s="357" t="str">
        <f>IF(VLOOKUP($A135,記②女,6,FALSE)="","",VLOOKUP($A135,記②女,6,FALSE))</f>
        <v/>
      </c>
      <c r="I135" s="355" t="str">
        <f>IF(VLOOKUP($A135,記②女,7,FALSE)="","",VLOOKUP($A135,記②女,7,FALSE))</f>
        <v/>
      </c>
      <c r="J135" s="357" t="str">
        <f>IF(VLOOKUP($A135,記②女,8,FALSE)="","",VLOOKUP($A135,記②女,8,FALSE))</f>
        <v/>
      </c>
      <c r="K135" s="355" t="str">
        <f>IF(VLOOKUP($A135,記②女,9,FALSE)="","",VLOOKUP($A135,記②女,9,FALSE))</f>
        <v/>
      </c>
      <c r="L135" s="357" t="str">
        <f>IF(VLOOKUP($A135,記②女,10,FALSE)="","",VLOOKUP($A135,記②女,10,FALSE))</f>
        <v/>
      </c>
      <c r="M135" s="359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59"/>
      <c r="D136" s="24" t="str">
        <f>IF($B135="","",VLOOKUP($B135,名簿,2,FALSE))</f>
        <v/>
      </c>
      <c r="E136" s="359"/>
      <c r="F136" s="359"/>
      <c r="G136" s="355"/>
      <c r="H136" s="357"/>
      <c r="I136" s="355"/>
      <c r="J136" s="357"/>
      <c r="K136" s="355"/>
      <c r="L136" s="357"/>
      <c r="M136" s="359"/>
      <c r="N136" s="361"/>
    </row>
    <row r="137" spans="1:14" ht="13.5" customHeight="1" x14ac:dyDescent="0.15">
      <c r="A137" s="329">
        <f t="shared" ref="A137" si="45">A135+1</f>
        <v>52</v>
      </c>
      <c r="B137" s="320" t="str">
        <f>IF(VLOOKUP($A137,記②女,2,FALSE)="","",VLOOKUP($A137,記②女,2,FALSE))</f>
        <v/>
      </c>
      <c r="C137" s="359"/>
      <c r="D137" s="25" t="str">
        <f>IF($B137="","",IF(VLOOKUP($B137,名簿,3,FALSE)="","",VLOOKUP($B137,名簿,3,FALSE)))</f>
        <v/>
      </c>
      <c r="E137" s="359" t="str">
        <f>IF($B137="","",IF(VLOOKUP($B137,名簿,4,FALSE)="","",VLOOKUP($B137,名簿,4,FALSE)))</f>
        <v/>
      </c>
      <c r="F137" s="359" t="str">
        <f>IF($B137="","",IF(VLOOKUP($B137,名簿,5,FALSE)="","",VLOOKUP($B137,名簿,5,FALSE)))</f>
        <v/>
      </c>
      <c r="G137" s="355" t="str">
        <f>IF(VLOOKUP($A137,記②女,5,FALSE)="","",VLOOKUP($A137,記②女,5,FALSE))</f>
        <v/>
      </c>
      <c r="H137" s="357" t="str">
        <f>IF(VLOOKUP($A137,記②女,6,FALSE)="","",VLOOKUP($A137,記②女,6,FALSE))</f>
        <v/>
      </c>
      <c r="I137" s="355" t="str">
        <f>IF(VLOOKUP($A137,記②女,7,FALSE)="","",VLOOKUP($A137,記②女,7,FALSE))</f>
        <v/>
      </c>
      <c r="J137" s="357" t="str">
        <f>IF(VLOOKUP($A137,記②女,8,FALSE)="","",VLOOKUP($A137,記②女,8,FALSE))</f>
        <v/>
      </c>
      <c r="K137" s="355" t="str">
        <f>IF(VLOOKUP($A137,記②女,9,FALSE)="","",VLOOKUP($A137,記②女,9,FALSE))</f>
        <v/>
      </c>
      <c r="L137" s="357" t="str">
        <f>IF(VLOOKUP($A137,記②女,10,FALSE)="","",VLOOKUP($A137,記②女,10,FALSE))</f>
        <v/>
      </c>
      <c r="M137" s="359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59"/>
      <c r="D138" s="24" t="str">
        <f>IF($B137="","",VLOOKUP($B137,名簿,2,FALSE))</f>
        <v/>
      </c>
      <c r="E138" s="359"/>
      <c r="F138" s="359"/>
      <c r="G138" s="355"/>
      <c r="H138" s="357"/>
      <c r="I138" s="355"/>
      <c r="J138" s="357"/>
      <c r="K138" s="355"/>
      <c r="L138" s="357"/>
      <c r="M138" s="359"/>
      <c r="N138" s="361"/>
    </row>
    <row r="139" spans="1:14" ht="13.5" customHeight="1" x14ac:dyDescent="0.15">
      <c r="A139" s="329">
        <f t="shared" ref="A139" si="46">A137+1</f>
        <v>53</v>
      </c>
      <c r="B139" s="320" t="str">
        <f>IF(VLOOKUP($A139,記②女,2,FALSE)="","",VLOOKUP($A139,記②女,2,FALSE))</f>
        <v/>
      </c>
      <c r="C139" s="359"/>
      <c r="D139" s="25" t="str">
        <f>IF($B139="","",IF(VLOOKUP($B139,名簿,3,FALSE)="","",VLOOKUP($B139,名簿,3,FALSE)))</f>
        <v/>
      </c>
      <c r="E139" s="359" t="str">
        <f>IF($B139="","",IF(VLOOKUP($B139,名簿,4,FALSE)="","",VLOOKUP($B139,名簿,4,FALSE)))</f>
        <v/>
      </c>
      <c r="F139" s="359" t="str">
        <f>IF($B139="","",IF(VLOOKUP($B139,名簿,5,FALSE)="","",VLOOKUP($B139,名簿,5,FALSE)))</f>
        <v/>
      </c>
      <c r="G139" s="355" t="str">
        <f>IF(VLOOKUP($A139,記②女,5,FALSE)="","",VLOOKUP($A139,記②女,5,FALSE))</f>
        <v/>
      </c>
      <c r="H139" s="357" t="str">
        <f>IF(VLOOKUP($A139,記②女,6,FALSE)="","",VLOOKUP($A139,記②女,6,FALSE))</f>
        <v/>
      </c>
      <c r="I139" s="355" t="str">
        <f>IF(VLOOKUP($A139,記②女,7,FALSE)="","",VLOOKUP($A139,記②女,7,FALSE))</f>
        <v/>
      </c>
      <c r="J139" s="357" t="str">
        <f>IF(VLOOKUP($A139,記②女,8,FALSE)="","",VLOOKUP($A139,記②女,8,FALSE))</f>
        <v/>
      </c>
      <c r="K139" s="355" t="str">
        <f>IF(VLOOKUP($A139,記②女,9,FALSE)="","",VLOOKUP($A139,記②女,9,FALSE))</f>
        <v/>
      </c>
      <c r="L139" s="357" t="str">
        <f>IF(VLOOKUP($A139,記②女,10,FALSE)="","",VLOOKUP($A139,記②女,10,FALSE))</f>
        <v/>
      </c>
      <c r="M139" s="359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59"/>
      <c r="D140" s="24" t="str">
        <f>IF($B139="","",VLOOKUP($B139,名簿,2,FALSE))</f>
        <v/>
      </c>
      <c r="E140" s="359"/>
      <c r="F140" s="359"/>
      <c r="G140" s="355"/>
      <c r="H140" s="357"/>
      <c r="I140" s="355"/>
      <c r="J140" s="357"/>
      <c r="K140" s="355"/>
      <c r="L140" s="357"/>
      <c r="M140" s="359"/>
      <c r="N140" s="361"/>
    </row>
    <row r="141" spans="1:14" ht="13.5" customHeight="1" x14ac:dyDescent="0.15">
      <c r="A141" s="329">
        <f t="shared" ref="A141" si="47">A139+1</f>
        <v>54</v>
      </c>
      <c r="B141" s="320" t="str">
        <f>IF(VLOOKUP($A141,記②女,2,FALSE)="","",VLOOKUP($A141,記②女,2,FALSE))</f>
        <v/>
      </c>
      <c r="C141" s="359"/>
      <c r="D141" s="25" t="str">
        <f>IF($B141="","",IF(VLOOKUP($B141,名簿,3,FALSE)="","",VLOOKUP($B141,名簿,3,FALSE)))</f>
        <v/>
      </c>
      <c r="E141" s="359" t="str">
        <f>IF($B141="","",IF(VLOOKUP($B141,名簿,4,FALSE)="","",VLOOKUP($B141,名簿,4,FALSE)))</f>
        <v/>
      </c>
      <c r="F141" s="359" t="str">
        <f>IF($B141="","",IF(VLOOKUP($B141,名簿,5,FALSE)="","",VLOOKUP($B141,名簿,5,FALSE)))</f>
        <v/>
      </c>
      <c r="G141" s="355" t="str">
        <f>IF(VLOOKUP($A141,記②女,5,FALSE)="","",VLOOKUP($A141,記②女,5,FALSE))</f>
        <v/>
      </c>
      <c r="H141" s="357" t="str">
        <f>IF(VLOOKUP($A141,記②女,6,FALSE)="","",VLOOKUP($A141,記②女,6,FALSE))</f>
        <v/>
      </c>
      <c r="I141" s="355" t="str">
        <f>IF(VLOOKUP($A141,記②女,7,FALSE)="","",VLOOKUP($A141,記②女,7,FALSE))</f>
        <v/>
      </c>
      <c r="J141" s="357" t="str">
        <f>IF(VLOOKUP($A141,記②女,8,FALSE)="","",VLOOKUP($A141,記②女,8,FALSE))</f>
        <v/>
      </c>
      <c r="K141" s="355" t="str">
        <f>IF(VLOOKUP($A141,記②女,9,FALSE)="","",VLOOKUP($A141,記②女,9,FALSE))</f>
        <v/>
      </c>
      <c r="L141" s="357" t="str">
        <f>IF(VLOOKUP($A141,記②女,10,FALSE)="","",VLOOKUP($A141,記②女,10,FALSE))</f>
        <v/>
      </c>
      <c r="M141" s="359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59"/>
      <c r="D142" s="24" t="str">
        <f>IF($B141="","",VLOOKUP($B141,名簿,2,FALSE))</f>
        <v/>
      </c>
      <c r="E142" s="359"/>
      <c r="F142" s="359"/>
      <c r="G142" s="355"/>
      <c r="H142" s="357"/>
      <c r="I142" s="355"/>
      <c r="J142" s="357"/>
      <c r="K142" s="355"/>
      <c r="L142" s="357"/>
      <c r="M142" s="359"/>
      <c r="N142" s="361"/>
    </row>
    <row r="143" spans="1:14" ht="13.5" customHeight="1" x14ac:dyDescent="0.15">
      <c r="A143" s="329">
        <f t="shared" ref="A143" si="48">A141+1</f>
        <v>55</v>
      </c>
      <c r="B143" s="320" t="str">
        <f>IF(VLOOKUP($A143,記②女,2,FALSE)="","",VLOOKUP($A143,記②女,2,FALSE))</f>
        <v/>
      </c>
      <c r="C143" s="359"/>
      <c r="D143" s="25" t="str">
        <f>IF($B143="","",IF(VLOOKUP($B143,名簿,3,FALSE)="","",VLOOKUP($B143,名簿,3,FALSE)))</f>
        <v/>
      </c>
      <c r="E143" s="359" t="str">
        <f>IF($B143="","",IF(VLOOKUP($B143,名簿,4,FALSE)="","",VLOOKUP($B143,名簿,4,FALSE)))</f>
        <v/>
      </c>
      <c r="F143" s="359" t="str">
        <f>IF($B143="","",IF(VLOOKUP($B143,名簿,5,FALSE)="","",VLOOKUP($B143,名簿,5,FALSE)))</f>
        <v/>
      </c>
      <c r="G143" s="355" t="str">
        <f>IF(VLOOKUP($A143,記②女,5,FALSE)="","",VLOOKUP($A143,記②女,5,FALSE))</f>
        <v/>
      </c>
      <c r="H143" s="357" t="str">
        <f>IF(VLOOKUP($A143,記②女,6,FALSE)="","",VLOOKUP($A143,記②女,6,FALSE))</f>
        <v/>
      </c>
      <c r="I143" s="355" t="str">
        <f>IF(VLOOKUP($A143,記②女,7,FALSE)="","",VLOOKUP($A143,記②女,7,FALSE))</f>
        <v/>
      </c>
      <c r="J143" s="357" t="str">
        <f>IF(VLOOKUP($A143,記②女,8,FALSE)="","",VLOOKUP($A143,記②女,8,FALSE))</f>
        <v/>
      </c>
      <c r="K143" s="355" t="str">
        <f>IF(VLOOKUP($A143,記②女,9,FALSE)="","",VLOOKUP($A143,記②女,9,FALSE))</f>
        <v/>
      </c>
      <c r="L143" s="357" t="str">
        <f>IF(VLOOKUP($A143,記②女,10,FALSE)="","",VLOOKUP($A143,記②女,10,FALSE))</f>
        <v/>
      </c>
      <c r="M143" s="359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59"/>
      <c r="D144" s="24" t="str">
        <f>IF($B143="","",VLOOKUP($B143,名簿,2,FALSE))</f>
        <v/>
      </c>
      <c r="E144" s="359"/>
      <c r="F144" s="359"/>
      <c r="G144" s="355"/>
      <c r="H144" s="357"/>
      <c r="I144" s="355"/>
      <c r="J144" s="357"/>
      <c r="K144" s="355"/>
      <c r="L144" s="357"/>
      <c r="M144" s="359"/>
      <c r="N144" s="361"/>
    </row>
    <row r="145" spans="1:14" ht="13.5" customHeight="1" x14ac:dyDescent="0.15">
      <c r="A145" s="329">
        <f t="shared" ref="A145" si="49">A143+1</f>
        <v>56</v>
      </c>
      <c r="B145" s="320" t="str">
        <f>IF(VLOOKUP($A145,記②女,2,FALSE)="","",VLOOKUP($A145,記②女,2,FALSE))</f>
        <v/>
      </c>
      <c r="C145" s="359"/>
      <c r="D145" s="25" t="str">
        <f>IF($B145="","",IF(VLOOKUP($B145,名簿,3,FALSE)="","",VLOOKUP($B145,名簿,3,FALSE)))</f>
        <v/>
      </c>
      <c r="E145" s="359" t="str">
        <f>IF($B145="","",IF(VLOOKUP($B145,名簿,4,FALSE)="","",VLOOKUP($B145,名簿,4,FALSE)))</f>
        <v/>
      </c>
      <c r="F145" s="359" t="str">
        <f>IF($B145="","",IF(VLOOKUP($B145,名簿,5,FALSE)="","",VLOOKUP($B145,名簿,5,FALSE)))</f>
        <v/>
      </c>
      <c r="G145" s="355" t="str">
        <f>IF(VLOOKUP($A145,記②女,5,FALSE)="","",VLOOKUP($A145,記②女,5,FALSE))</f>
        <v/>
      </c>
      <c r="H145" s="357" t="str">
        <f>IF(VLOOKUP($A145,記②女,6,FALSE)="","",VLOOKUP($A145,記②女,6,FALSE))</f>
        <v/>
      </c>
      <c r="I145" s="355" t="str">
        <f>IF(VLOOKUP($A145,記②女,7,FALSE)="","",VLOOKUP($A145,記②女,7,FALSE))</f>
        <v/>
      </c>
      <c r="J145" s="357" t="str">
        <f>IF(VLOOKUP($A145,記②女,8,FALSE)="","",VLOOKUP($A145,記②女,8,FALSE))</f>
        <v/>
      </c>
      <c r="K145" s="355" t="str">
        <f>IF(VLOOKUP($A145,記②女,9,FALSE)="","",VLOOKUP($A145,記②女,9,FALSE))</f>
        <v/>
      </c>
      <c r="L145" s="357" t="str">
        <f>IF(VLOOKUP($A145,記②女,10,FALSE)="","",VLOOKUP($A145,記②女,10,FALSE))</f>
        <v/>
      </c>
      <c r="M145" s="359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59"/>
      <c r="D146" s="24" t="str">
        <f>IF($B145="","",VLOOKUP($B145,名簿,2,FALSE))</f>
        <v/>
      </c>
      <c r="E146" s="359"/>
      <c r="F146" s="359"/>
      <c r="G146" s="355"/>
      <c r="H146" s="357"/>
      <c r="I146" s="355"/>
      <c r="J146" s="357"/>
      <c r="K146" s="355"/>
      <c r="L146" s="357"/>
      <c r="M146" s="359"/>
      <c r="N146" s="361"/>
    </row>
    <row r="147" spans="1:14" ht="13.5" customHeight="1" x14ac:dyDescent="0.15">
      <c r="A147" s="329">
        <f t="shared" ref="A147" si="50">A145+1</f>
        <v>57</v>
      </c>
      <c r="B147" s="320" t="str">
        <f>IF(VLOOKUP($A147,記②女,2,FALSE)="","",VLOOKUP($A147,記②女,2,FALSE))</f>
        <v/>
      </c>
      <c r="C147" s="359"/>
      <c r="D147" s="25" t="str">
        <f>IF($B147="","",IF(VLOOKUP($B147,名簿,3,FALSE)="","",VLOOKUP($B147,名簿,3,FALSE)))</f>
        <v/>
      </c>
      <c r="E147" s="359" t="str">
        <f>IF($B147="","",IF(VLOOKUP($B147,名簿,4,FALSE)="","",VLOOKUP($B147,名簿,4,FALSE)))</f>
        <v/>
      </c>
      <c r="F147" s="359" t="str">
        <f>IF($B147="","",IF(VLOOKUP($B147,名簿,5,FALSE)="","",VLOOKUP($B147,名簿,5,FALSE)))</f>
        <v/>
      </c>
      <c r="G147" s="355" t="str">
        <f>IF(VLOOKUP($A147,記②女,5,FALSE)="","",VLOOKUP($A147,記②女,5,FALSE))</f>
        <v/>
      </c>
      <c r="H147" s="357" t="str">
        <f>IF(VLOOKUP($A147,記②女,6,FALSE)="","",VLOOKUP($A147,記②女,6,FALSE))</f>
        <v/>
      </c>
      <c r="I147" s="355" t="str">
        <f>IF(VLOOKUP($A147,記②女,7,FALSE)="","",VLOOKUP($A147,記②女,7,FALSE))</f>
        <v/>
      </c>
      <c r="J147" s="357" t="str">
        <f>IF(VLOOKUP($A147,記②女,8,FALSE)="","",VLOOKUP($A147,記②女,8,FALSE))</f>
        <v/>
      </c>
      <c r="K147" s="355" t="str">
        <f>IF(VLOOKUP($A147,記②女,9,FALSE)="","",VLOOKUP($A147,記②女,9,FALSE))</f>
        <v/>
      </c>
      <c r="L147" s="357" t="str">
        <f>IF(VLOOKUP($A147,記②女,10,FALSE)="","",VLOOKUP($A147,記②女,10,FALSE))</f>
        <v/>
      </c>
      <c r="M147" s="359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59"/>
      <c r="D148" s="24" t="str">
        <f>IF($B147="","",VLOOKUP($B147,名簿,2,FALSE))</f>
        <v/>
      </c>
      <c r="E148" s="359"/>
      <c r="F148" s="359"/>
      <c r="G148" s="355"/>
      <c r="H148" s="357"/>
      <c r="I148" s="355"/>
      <c r="J148" s="357"/>
      <c r="K148" s="355"/>
      <c r="L148" s="357"/>
      <c r="M148" s="359"/>
      <c r="N148" s="361"/>
    </row>
    <row r="149" spans="1:14" ht="13.5" customHeight="1" x14ac:dyDescent="0.15">
      <c r="A149" s="329">
        <f t="shared" ref="A149" si="51">A147+1</f>
        <v>58</v>
      </c>
      <c r="B149" s="320" t="str">
        <f>IF(VLOOKUP($A149,記②女,2,FALSE)="","",VLOOKUP($A149,記②女,2,FALSE))</f>
        <v/>
      </c>
      <c r="C149" s="359"/>
      <c r="D149" s="25" t="str">
        <f>IF($B149="","",IF(VLOOKUP($B149,名簿,3,FALSE)="","",VLOOKUP($B149,名簿,3,FALSE)))</f>
        <v/>
      </c>
      <c r="E149" s="359" t="str">
        <f>IF($B149="","",IF(VLOOKUP($B149,名簿,4,FALSE)="","",VLOOKUP($B149,名簿,4,FALSE)))</f>
        <v/>
      </c>
      <c r="F149" s="359" t="str">
        <f>IF($B149="","",IF(VLOOKUP($B149,名簿,5,FALSE)="","",VLOOKUP($B149,名簿,5,FALSE)))</f>
        <v/>
      </c>
      <c r="G149" s="355" t="str">
        <f>IF(VLOOKUP($A149,記②女,5,FALSE)="","",VLOOKUP($A149,記②女,5,FALSE))</f>
        <v/>
      </c>
      <c r="H149" s="357" t="str">
        <f>IF(VLOOKUP($A149,記②女,6,FALSE)="","",VLOOKUP($A149,記②女,6,FALSE))</f>
        <v/>
      </c>
      <c r="I149" s="355" t="str">
        <f>IF(VLOOKUP($A149,記②女,7,FALSE)="","",VLOOKUP($A149,記②女,7,FALSE))</f>
        <v/>
      </c>
      <c r="J149" s="357" t="str">
        <f>IF(VLOOKUP($A149,記②女,8,FALSE)="","",VLOOKUP($A149,記②女,8,FALSE))</f>
        <v/>
      </c>
      <c r="K149" s="355" t="str">
        <f>IF(VLOOKUP($A149,記②女,9,FALSE)="","",VLOOKUP($A149,記②女,9,FALSE))</f>
        <v/>
      </c>
      <c r="L149" s="357" t="str">
        <f>IF(VLOOKUP($A149,記②女,10,FALSE)="","",VLOOKUP($A149,記②女,10,FALSE))</f>
        <v/>
      </c>
      <c r="M149" s="359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59"/>
      <c r="D150" s="24" t="str">
        <f>IF($B149="","",VLOOKUP($B149,名簿,2,FALSE))</f>
        <v/>
      </c>
      <c r="E150" s="359"/>
      <c r="F150" s="359"/>
      <c r="G150" s="355"/>
      <c r="H150" s="357"/>
      <c r="I150" s="355"/>
      <c r="J150" s="357"/>
      <c r="K150" s="355"/>
      <c r="L150" s="357"/>
      <c r="M150" s="359"/>
      <c r="N150" s="361"/>
    </row>
    <row r="151" spans="1:14" ht="13.5" customHeight="1" x14ac:dyDescent="0.15">
      <c r="A151" s="329">
        <f t="shared" ref="A151" si="52">A149+1</f>
        <v>59</v>
      </c>
      <c r="B151" s="320" t="str">
        <f>IF(VLOOKUP($A151,記②女,2,FALSE)="","",VLOOKUP($A151,記②女,2,FALSE))</f>
        <v/>
      </c>
      <c r="C151" s="359"/>
      <c r="D151" s="25" t="str">
        <f>IF($B151="","",IF(VLOOKUP($B151,名簿,3,FALSE)="","",VLOOKUP($B151,名簿,3,FALSE)))</f>
        <v/>
      </c>
      <c r="E151" s="359" t="str">
        <f>IF($B151="","",IF(VLOOKUP($B151,名簿,4,FALSE)="","",VLOOKUP($B151,名簿,4,FALSE)))</f>
        <v/>
      </c>
      <c r="F151" s="359" t="str">
        <f>IF($B151="","",IF(VLOOKUP($B151,名簿,5,FALSE)="","",VLOOKUP($B151,名簿,5,FALSE)))</f>
        <v/>
      </c>
      <c r="G151" s="355" t="str">
        <f>IF(VLOOKUP($A151,記②女,5,FALSE)="","",VLOOKUP($A151,記②女,5,FALSE))</f>
        <v/>
      </c>
      <c r="H151" s="357" t="str">
        <f>IF(VLOOKUP($A151,記②女,6,FALSE)="","",VLOOKUP($A151,記②女,6,FALSE))</f>
        <v/>
      </c>
      <c r="I151" s="355" t="str">
        <f>IF(VLOOKUP($A151,記②女,7,FALSE)="","",VLOOKUP($A151,記②女,7,FALSE))</f>
        <v/>
      </c>
      <c r="J151" s="357" t="str">
        <f>IF(VLOOKUP($A151,記②女,8,FALSE)="","",VLOOKUP($A151,記②女,8,FALSE))</f>
        <v/>
      </c>
      <c r="K151" s="355" t="str">
        <f>IF(VLOOKUP($A151,記②女,9,FALSE)="","",VLOOKUP($A151,記②女,9,FALSE))</f>
        <v/>
      </c>
      <c r="L151" s="357" t="str">
        <f>IF(VLOOKUP($A151,記②女,10,FALSE)="","",VLOOKUP($A151,記②女,10,FALSE))</f>
        <v/>
      </c>
      <c r="M151" s="359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59"/>
      <c r="D152" s="24" t="str">
        <f>IF($B151="","",VLOOKUP($B151,名簿,2,FALSE))</f>
        <v/>
      </c>
      <c r="E152" s="359"/>
      <c r="F152" s="359"/>
      <c r="G152" s="355"/>
      <c r="H152" s="357"/>
      <c r="I152" s="355"/>
      <c r="J152" s="357"/>
      <c r="K152" s="355"/>
      <c r="L152" s="357"/>
      <c r="M152" s="359"/>
      <c r="N152" s="361"/>
    </row>
    <row r="153" spans="1:14" ht="13.5" customHeight="1" thickBot="1" x14ac:dyDescent="0.2">
      <c r="A153" s="329">
        <f t="shared" ref="A153" si="53">A151+1</f>
        <v>60</v>
      </c>
      <c r="B153" s="308" t="str">
        <f>IF(VLOOKUP($A153,記②女,2,FALSE)="","",VLOOKUP($A153,記②女,2,FALSE))</f>
        <v/>
      </c>
      <c r="C153" s="362"/>
      <c r="D153" s="25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64" t="str">
        <f>IF(VLOOKUP($A153,記②女,5,FALSE)="","",VLOOKUP($A153,記②女,5,FALSE))</f>
        <v/>
      </c>
      <c r="H153" s="357" t="str">
        <f>IF(VLOOKUP($A153,記②女,6,FALSE)="","",VLOOKUP($A153,記②女,6,FALSE))</f>
        <v/>
      </c>
      <c r="I153" s="364" t="str">
        <f>IF(VLOOKUP($A153,記②女,7,FALSE)="","",VLOOKUP($A153,記②女,7,FALSE))</f>
        <v/>
      </c>
      <c r="J153" s="357" t="str">
        <f>IF(VLOOKUP($A153,記②女,8,FALSE)="","",VLOOKUP($A153,記②女,8,FALSE))</f>
        <v/>
      </c>
      <c r="K153" s="364" t="str">
        <f>IF(VLOOKUP($A153,記②女,9,FALSE)="","",VLOOKUP($A153,記②女,9,FALSE))</f>
        <v/>
      </c>
      <c r="L153" s="357" t="str">
        <f>IF(VLOOKUP($A153,記②女,10,FALSE)="","",VLOOKUP($A153,記②女,10,FALSE))</f>
        <v/>
      </c>
      <c r="M153" s="362" t="str">
        <f>IF($B153="","",IF(VLOOKUP($B153,名簿,7,FALSE)="","",VLOOKUP($B153,名簿,7,FALSE)))</f>
        <v/>
      </c>
      <c r="N153" s="366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63"/>
      <c r="D154" s="26" t="str">
        <f>IF($B153="","",VLOOKUP($B153,名簿,2,FALSE))</f>
        <v/>
      </c>
      <c r="E154" s="363"/>
      <c r="F154" s="363"/>
      <c r="G154" s="365"/>
      <c r="H154" s="368"/>
      <c r="I154" s="365"/>
      <c r="J154" s="368"/>
      <c r="K154" s="365"/>
      <c r="L154" s="368"/>
      <c r="M154" s="363"/>
      <c r="N154" s="367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IF(SUM(記②入力!$F$4,記②入力!$Q$4)=0,"",SUM(記②入力!$F$4,記②入力!$Q$4))</f>
        <v/>
      </c>
      <c r="I156" s="323" t="str">
        <f>IF(H156="","",H156*名簿!$L$7)</f>
        <v/>
      </c>
      <c r="J156" s="325" t="s">
        <v>14</v>
      </c>
      <c r="K156" s="321" t="str">
        <f>IF(SUM(記②入力!$G$4,記②入力!$R$4)=0,"",SUM(記②入力!$G$4,記②入力!$R$4))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記②入力!$A$1</f>
        <v>第２回　厚木市陸上競技記録会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22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IF(VLOOKUP($A168,記②女,2,FALSE)="","",VLOOKUP($A168,記②女,2,FALSE))</f>
        <v/>
      </c>
      <c r="C168" s="358"/>
      <c r="D168" s="23" t="str">
        <f>IF($B168="","",IF(VLOOKUP($B168,名簿,3,FALSE)="","",VLOOKUP($B168,名簿,3,FALSE)))</f>
        <v/>
      </c>
      <c r="E168" s="358" t="str">
        <f>IF($B168="","",IF(VLOOKUP($B168,名簿,4,FALSE)="","",VLOOKUP($B168,名簿,4,FALSE)))</f>
        <v/>
      </c>
      <c r="F168" s="358" t="str">
        <f>IF($B168="","",IF(VLOOKUP($B168,名簿,5,FALSE)="","",VLOOKUP($B168,名簿,5,FALSE)))</f>
        <v/>
      </c>
      <c r="G168" s="354" t="str">
        <f>IF(VLOOKUP($A168,記②女,5,FALSE)="","",VLOOKUP($A168,記②女,5,FALSE))</f>
        <v/>
      </c>
      <c r="H168" s="356" t="str">
        <f>IF(VLOOKUP($A168,記②女,6,FALSE)="","",VLOOKUP($A168,記②女,6,FALSE))</f>
        <v/>
      </c>
      <c r="I168" s="354" t="str">
        <f>IF(VLOOKUP($A168,記②女,7,FALSE)="","",VLOOKUP($A168,記②女,7,FALSE))</f>
        <v/>
      </c>
      <c r="J168" s="356" t="str">
        <f>IF(VLOOKUP($A168,記②女,8,FALSE)="","",VLOOKUP($A168,記②女,8,FALSE))</f>
        <v/>
      </c>
      <c r="K168" s="354" t="str">
        <f>IF(VLOOKUP($A168,記②女,9,FALSE)="","",VLOOKUP($A168,記②女,9,FALSE))</f>
        <v/>
      </c>
      <c r="L168" s="356" t="str">
        <f>IF(VLOOKUP($A168,記②女,10,FALSE)="","",VLOOKUP($A168,記②女,10,FALSE))</f>
        <v/>
      </c>
      <c r="M168" s="358" t="str">
        <f>IF($B168="","",IF(VLOOKUP($B168,名簿,7,FALSE)="","",VLOOKUP($B168,名簿,7,FALSE)))</f>
        <v/>
      </c>
      <c r="N168" s="360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59"/>
      <c r="D169" s="24" t="str">
        <f>IF($B168="","",VLOOKUP($B168,名簿,2,FALSE))</f>
        <v/>
      </c>
      <c r="E169" s="359"/>
      <c r="F169" s="359"/>
      <c r="G169" s="355"/>
      <c r="H169" s="357"/>
      <c r="I169" s="355"/>
      <c r="J169" s="357"/>
      <c r="K169" s="355"/>
      <c r="L169" s="357"/>
      <c r="M169" s="359"/>
      <c r="N169" s="361"/>
    </row>
    <row r="170" spans="1:14" ht="13.5" customHeight="1" x14ac:dyDescent="0.15">
      <c r="A170" s="329">
        <f>A168+1</f>
        <v>62</v>
      </c>
      <c r="B170" s="320" t="str">
        <f>IF(VLOOKUP($A170,記②女,2,FALSE)="","",VLOOKUP($A170,記②女,2,FALSE))</f>
        <v/>
      </c>
      <c r="C170" s="359"/>
      <c r="D170" s="25" t="str">
        <f>IF($B170="","",IF(VLOOKUP($B170,名簿,3,FALSE)="","",VLOOKUP($B170,名簿,3,FALSE)))</f>
        <v/>
      </c>
      <c r="E170" s="359" t="str">
        <f>IF($B170="","",IF(VLOOKUP($B170,名簿,4,FALSE)="","",VLOOKUP($B170,名簿,4,FALSE)))</f>
        <v/>
      </c>
      <c r="F170" s="359" t="str">
        <f>IF($B170="","",IF(VLOOKUP($B170,名簿,5,FALSE)="","",VLOOKUP($B170,名簿,5,FALSE)))</f>
        <v/>
      </c>
      <c r="G170" s="355" t="str">
        <f>IF(VLOOKUP($A170,記②女,5,FALSE)="","",VLOOKUP($A170,記②女,5,FALSE))</f>
        <v/>
      </c>
      <c r="H170" s="357" t="str">
        <f>IF(VLOOKUP($A170,記②女,6,FALSE)="","",VLOOKUP($A170,記②女,6,FALSE))</f>
        <v/>
      </c>
      <c r="I170" s="355" t="str">
        <f>IF(VLOOKUP($A170,記②女,7,FALSE)="","",VLOOKUP($A170,記②女,7,FALSE))</f>
        <v/>
      </c>
      <c r="J170" s="357" t="str">
        <f>IF(VLOOKUP($A170,記②女,8,FALSE)="","",VLOOKUP($A170,記②女,8,FALSE))</f>
        <v/>
      </c>
      <c r="K170" s="355" t="str">
        <f>IF(VLOOKUP($A170,記②女,9,FALSE)="","",VLOOKUP($A170,記②女,9,FALSE))</f>
        <v/>
      </c>
      <c r="L170" s="357" t="str">
        <f>IF(VLOOKUP($A170,記②女,10,FALSE)="","",VLOOKUP($A170,記②女,10,FALSE))</f>
        <v/>
      </c>
      <c r="M170" s="359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59"/>
      <c r="D171" s="24" t="str">
        <f>IF($B170="","",VLOOKUP($B170,名簿,2,FALSE))</f>
        <v/>
      </c>
      <c r="E171" s="359"/>
      <c r="F171" s="359"/>
      <c r="G171" s="355"/>
      <c r="H171" s="357"/>
      <c r="I171" s="355"/>
      <c r="J171" s="357"/>
      <c r="K171" s="355"/>
      <c r="L171" s="357"/>
      <c r="M171" s="359"/>
      <c r="N171" s="361"/>
    </row>
    <row r="172" spans="1:14" ht="13.5" customHeight="1" x14ac:dyDescent="0.15">
      <c r="A172" s="329">
        <f t="shared" ref="A172" si="54">A170+1</f>
        <v>63</v>
      </c>
      <c r="B172" s="320" t="str">
        <f>IF(VLOOKUP($A172,記②女,2,FALSE)="","",VLOOKUP($A172,記②女,2,FALSE))</f>
        <v/>
      </c>
      <c r="C172" s="359"/>
      <c r="D172" s="25" t="str">
        <f>IF($B172="","",IF(VLOOKUP($B172,名簿,3,FALSE)="","",VLOOKUP($B172,名簿,3,FALSE)))</f>
        <v/>
      </c>
      <c r="E172" s="359" t="str">
        <f>IF($B172="","",IF(VLOOKUP($B172,名簿,4,FALSE)="","",VLOOKUP($B172,名簿,4,FALSE)))</f>
        <v/>
      </c>
      <c r="F172" s="359" t="str">
        <f>IF($B172="","",IF(VLOOKUP($B172,名簿,5,FALSE)="","",VLOOKUP($B172,名簿,5,FALSE)))</f>
        <v/>
      </c>
      <c r="G172" s="355" t="str">
        <f>IF(VLOOKUP($A172,記②女,5,FALSE)="","",VLOOKUP($A172,記②女,5,FALSE))</f>
        <v/>
      </c>
      <c r="H172" s="357" t="str">
        <f>IF(VLOOKUP($A172,記②女,6,FALSE)="","",VLOOKUP($A172,記②女,6,FALSE))</f>
        <v/>
      </c>
      <c r="I172" s="355" t="str">
        <f>IF(VLOOKUP($A172,記②女,7,FALSE)="","",VLOOKUP($A172,記②女,7,FALSE))</f>
        <v/>
      </c>
      <c r="J172" s="357" t="str">
        <f>IF(VLOOKUP($A172,記②女,8,FALSE)="","",VLOOKUP($A172,記②女,8,FALSE))</f>
        <v/>
      </c>
      <c r="K172" s="355" t="str">
        <f>IF(VLOOKUP($A172,記②女,9,FALSE)="","",VLOOKUP($A172,記②女,9,FALSE))</f>
        <v/>
      </c>
      <c r="L172" s="357" t="str">
        <f>IF(VLOOKUP($A172,記②女,10,FALSE)="","",VLOOKUP($A172,記②女,10,FALSE))</f>
        <v/>
      </c>
      <c r="M172" s="359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59"/>
      <c r="D173" s="24" t="str">
        <f>IF($B172="","",VLOOKUP($B172,名簿,2,FALSE))</f>
        <v/>
      </c>
      <c r="E173" s="359"/>
      <c r="F173" s="359"/>
      <c r="G173" s="355"/>
      <c r="H173" s="357"/>
      <c r="I173" s="355"/>
      <c r="J173" s="357"/>
      <c r="K173" s="355"/>
      <c r="L173" s="357"/>
      <c r="M173" s="359"/>
      <c r="N173" s="361"/>
    </row>
    <row r="174" spans="1:14" ht="13.5" customHeight="1" x14ac:dyDescent="0.15">
      <c r="A174" s="329">
        <f t="shared" ref="A174" si="55">A172+1</f>
        <v>64</v>
      </c>
      <c r="B174" s="320" t="str">
        <f>IF(VLOOKUP($A174,記②女,2,FALSE)="","",VLOOKUP($A174,記②女,2,FALSE))</f>
        <v/>
      </c>
      <c r="C174" s="359"/>
      <c r="D174" s="25" t="str">
        <f>IF($B174="","",IF(VLOOKUP($B174,名簿,3,FALSE)="","",VLOOKUP($B174,名簿,3,FALSE)))</f>
        <v/>
      </c>
      <c r="E174" s="359" t="str">
        <f>IF($B174="","",IF(VLOOKUP($B174,名簿,4,FALSE)="","",VLOOKUP($B174,名簿,4,FALSE)))</f>
        <v/>
      </c>
      <c r="F174" s="359" t="str">
        <f>IF($B174="","",IF(VLOOKUP($B174,名簿,5,FALSE)="","",VLOOKUP($B174,名簿,5,FALSE)))</f>
        <v/>
      </c>
      <c r="G174" s="355" t="str">
        <f>IF(VLOOKUP($A174,記②女,5,FALSE)="","",VLOOKUP($A174,記②女,5,FALSE))</f>
        <v/>
      </c>
      <c r="H174" s="357" t="str">
        <f>IF(VLOOKUP($A174,記②女,6,FALSE)="","",VLOOKUP($A174,記②女,6,FALSE))</f>
        <v/>
      </c>
      <c r="I174" s="355" t="str">
        <f>IF(VLOOKUP($A174,記②女,7,FALSE)="","",VLOOKUP($A174,記②女,7,FALSE))</f>
        <v/>
      </c>
      <c r="J174" s="357" t="str">
        <f>IF(VLOOKUP($A174,記②女,8,FALSE)="","",VLOOKUP($A174,記②女,8,FALSE))</f>
        <v/>
      </c>
      <c r="K174" s="355" t="str">
        <f>IF(VLOOKUP($A174,記②女,9,FALSE)="","",VLOOKUP($A174,記②女,9,FALSE))</f>
        <v/>
      </c>
      <c r="L174" s="357" t="str">
        <f>IF(VLOOKUP($A174,記②女,10,FALSE)="","",VLOOKUP($A174,記②女,10,FALSE))</f>
        <v/>
      </c>
      <c r="M174" s="359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59"/>
      <c r="D175" s="24" t="str">
        <f>IF($B174="","",VLOOKUP($B174,名簿,2,FALSE))</f>
        <v/>
      </c>
      <c r="E175" s="359"/>
      <c r="F175" s="359"/>
      <c r="G175" s="355"/>
      <c r="H175" s="357"/>
      <c r="I175" s="355"/>
      <c r="J175" s="357"/>
      <c r="K175" s="355"/>
      <c r="L175" s="357"/>
      <c r="M175" s="359"/>
      <c r="N175" s="361"/>
    </row>
    <row r="176" spans="1:14" ht="13.5" customHeight="1" x14ac:dyDescent="0.15">
      <c r="A176" s="329">
        <f t="shared" ref="A176" si="56">A174+1</f>
        <v>65</v>
      </c>
      <c r="B176" s="320" t="str">
        <f>IF(VLOOKUP($A176,記②女,2,FALSE)="","",VLOOKUP($A176,記②女,2,FALSE))</f>
        <v/>
      </c>
      <c r="C176" s="359"/>
      <c r="D176" s="25" t="str">
        <f>IF($B176="","",IF(VLOOKUP($B176,名簿,3,FALSE)="","",VLOOKUP($B176,名簿,3,FALSE)))</f>
        <v/>
      </c>
      <c r="E176" s="359" t="str">
        <f>IF($B176="","",IF(VLOOKUP($B176,名簿,4,FALSE)="","",VLOOKUP($B176,名簿,4,FALSE)))</f>
        <v/>
      </c>
      <c r="F176" s="359" t="str">
        <f>IF($B176="","",IF(VLOOKUP($B176,名簿,5,FALSE)="","",VLOOKUP($B176,名簿,5,FALSE)))</f>
        <v/>
      </c>
      <c r="G176" s="355" t="str">
        <f>IF(VLOOKUP($A176,記②女,5,FALSE)="","",VLOOKUP($A176,記②女,5,FALSE))</f>
        <v/>
      </c>
      <c r="H176" s="357" t="str">
        <f>IF(VLOOKUP($A176,記②女,6,FALSE)="","",VLOOKUP($A176,記②女,6,FALSE))</f>
        <v/>
      </c>
      <c r="I176" s="355" t="str">
        <f>IF(VLOOKUP($A176,記②女,7,FALSE)="","",VLOOKUP($A176,記②女,7,FALSE))</f>
        <v/>
      </c>
      <c r="J176" s="357" t="str">
        <f>IF(VLOOKUP($A176,記②女,8,FALSE)="","",VLOOKUP($A176,記②女,8,FALSE))</f>
        <v/>
      </c>
      <c r="K176" s="355" t="str">
        <f>IF(VLOOKUP($A176,記②女,9,FALSE)="","",VLOOKUP($A176,記②女,9,FALSE))</f>
        <v/>
      </c>
      <c r="L176" s="357" t="str">
        <f>IF(VLOOKUP($A176,記②女,10,FALSE)="","",VLOOKUP($A176,記②女,10,FALSE))</f>
        <v/>
      </c>
      <c r="M176" s="359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59"/>
      <c r="D177" s="24" t="str">
        <f>IF($B176="","",VLOOKUP($B176,名簿,2,FALSE))</f>
        <v/>
      </c>
      <c r="E177" s="359"/>
      <c r="F177" s="359"/>
      <c r="G177" s="355"/>
      <c r="H177" s="357"/>
      <c r="I177" s="355"/>
      <c r="J177" s="357"/>
      <c r="K177" s="355"/>
      <c r="L177" s="357"/>
      <c r="M177" s="359"/>
      <c r="N177" s="361"/>
    </row>
    <row r="178" spans="1:14" ht="13.5" customHeight="1" x14ac:dyDescent="0.15">
      <c r="A178" s="329">
        <f t="shared" ref="A178" si="57">A176+1</f>
        <v>66</v>
      </c>
      <c r="B178" s="320" t="str">
        <f>IF(VLOOKUP($A178,記②女,2,FALSE)="","",VLOOKUP($A178,記②女,2,FALSE))</f>
        <v/>
      </c>
      <c r="C178" s="359"/>
      <c r="D178" s="25" t="str">
        <f>IF($B178="","",IF(VLOOKUP($B178,名簿,3,FALSE)="","",VLOOKUP($B178,名簿,3,FALSE)))</f>
        <v/>
      </c>
      <c r="E178" s="359" t="str">
        <f>IF($B178="","",IF(VLOOKUP($B178,名簿,4,FALSE)="","",VLOOKUP($B178,名簿,4,FALSE)))</f>
        <v/>
      </c>
      <c r="F178" s="359" t="str">
        <f>IF($B178="","",IF(VLOOKUP($B178,名簿,5,FALSE)="","",VLOOKUP($B178,名簿,5,FALSE)))</f>
        <v/>
      </c>
      <c r="G178" s="355" t="str">
        <f>IF(VLOOKUP($A178,記②女,5,FALSE)="","",VLOOKUP($A178,記②女,5,FALSE))</f>
        <v/>
      </c>
      <c r="H178" s="357" t="str">
        <f>IF(VLOOKUP($A178,記②女,6,FALSE)="","",VLOOKUP($A178,記②女,6,FALSE))</f>
        <v/>
      </c>
      <c r="I178" s="355" t="str">
        <f>IF(VLOOKUP($A178,記②女,7,FALSE)="","",VLOOKUP($A178,記②女,7,FALSE))</f>
        <v/>
      </c>
      <c r="J178" s="357" t="str">
        <f>IF(VLOOKUP($A178,記②女,8,FALSE)="","",VLOOKUP($A178,記②女,8,FALSE))</f>
        <v/>
      </c>
      <c r="K178" s="355" t="str">
        <f>IF(VLOOKUP($A178,記②女,9,FALSE)="","",VLOOKUP($A178,記②女,9,FALSE))</f>
        <v/>
      </c>
      <c r="L178" s="357" t="str">
        <f>IF(VLOOKUP($A178,記②女,10,FALSE)="","",VLOOKUP($A178,記②女,10,FALSE))</f>
        <v/>
      </c>
      <c r="M178" s="359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59"/>
      <c r="D179" s="24" t="str">
        <f>IF($B178="","",VLOOKUP($B178,名簿,2,FALSE))</f>
        <v/>
      </c>
      <c r="E179" s="359"/>
      <c r="F179" s="359"/>
      <c r="G179" s="355"/>
      <c r="H179" s="357"/>
      <c r="I179" s="355"/>
      <c r="J179" s="357"/>
      <c r="K179" s="355"/>
      <c r="L179" s="357"/>
      <c r="M179" s="359"/>
      <c r="N179" s="361"/>
    </row>
    <row r="180" spans="1:14" ht="13.5" customHeight="1" x14ac:dyDescent="0.15">
      <c r="A180" s="329">
        <f t="shared" ref="A180" si="58">A178+1</f>
        <v>67</v>
      </c>
      <c r="B180" s="320" t="str">
        <f>IF(VLOOKUP($A180,記②女,2,FALSE)="","",VLOOKUP($A180,記②女,2,FALSE))</f>
        <v/>
      </c>
      <c r="C180" s="359"/>
      <c r="D180" s="25" t="str">
        <f>IF($B180="","",IF(VLOOKUP($B180,名簿,3,FALSE)="","",VLOOKUP($B180,名簿,3,FALSE)))</f>
        <v/>
      </c>
      <c r="E180" s="359" t="str">
        <f>IF($B180="","",IF(VLOOKUP($B180,名簿,4,FALSE)="","",VLOOKUP($B180,名簿,4,FALSE)))</f>
        <v/>
      </c>
      <c r="F180" s="359" t="str">
        <f>IF($B180="","",IF(VLOOKUP($B180,名簿,5,FALSE)="","",VLOOKUP($B180,名簿,5,FALSE)))</f>
        <v/>
      </c>
      <c r="G180" s="355" t="str">
        <f>IF(VLOOKUP($A180,記②女,5,FALSE)="","",VLOOKUP($A180,記②女,5,FALSE))</f>
        <v/>
      </c>
      <c r="H180" s="357" t="str">
        <f>IF(VLOOKUP($A180,記②女,6,FALSE)="","",VLOOKUP($A180,記②女,6,FALSE))</f>
        <v/>
      </c>
      <c r="I180" s="355" t="str">
        <f>IF(VLOOKUP($A180,記②女,7,FALSE)="","",VLOOKUP($A180,記②女,7,FALSE))</f>
        <v/>
      </c>
      <c r="J180" s="357" t="str">
        <f>IF(VLOOKUP($A180,記②女,8,FALSE)="","",VLOOKUP($A180,記②女,8,FALSE))</f>
        <v/>
      </c>
      <c r="K180" s="355" t="str">
        <f>IF(VLOOKUP($A180,記②女,9,FALSE)="","",VLOOKUP($A180,記②女,9,FALSE))</f>
        <v/>
      </c>
      <c r="L180" s="357" t="str">
        <f>IF(VLOOKUP($A180,記②女,10,FALSE)="","",VLOOKUP($A180,記②女,10,FALSE))</f>
        <v/>
      </c>
      <c r="M180" s="359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59"/>
      <c r="D181" s="24" t="str">
        <f>IF($B180="","",VLOOKUP($B180,名簿,2,FALSE))</f>
        <v/>
      </c>
      <c r="E181" s="359"/>
      <c r="F181" s="359"/>
      <c r="G181" s="355"/>
      <c r="H181" s="357"/>
      <c r="I181" s="355"/>
      <c r="J181" s="357"/>
      <c r="K181" s="355"/>
      <c r="L181" s="357"/>
      <c r="M181" s="359"/>
      <c r="N181" s="361"/>
    </row>
    <row r="182" spans="1:14" ht="13.5" customHeight="1" x14ac:dyDescent="0.15">
      <c r="A182" s="329">
        <f t="shared" ref="A182" si="59">A180+1</f>
        <v>68</v>
      </c>
      <c r="B182" s="320" t="str">
        <f>IF(VLOOKUP($A182,記②女,2,FALSE)="","",VLOOKUP($A182,記②女,2,FALSE))</f>
        <v/>
      </c>
      <c r="C182" s="359"/>
      <c r="D182" s="25" t="str">
        <f>IF($B182="","",IF(VLOOKUP($B182,名簿,3,FALSE)="","",VLOOKUP($B182,名簿,3,FALSE)))</f>
        <v/>
      </c>
      <c r="E182" s="359" t="str">
        <f>IF($B182="","",IF(VLOOKUP($B182,名簿,4,FALSE)="","",VLOOKUP($B182,名簿,4,FALSE)))</f>
        <v/>
      </c>
      <c r="F182" s="359" t="str">
        <f>IF($B182="","",IF(VLOOKUP($B182,名簿,5,FALSE)="","",VLOOKUP($B182,名簿,5,FALSE)))</f>
        <v/>
      </c>
      <c r="G182" s="355" t="str">
        <f>IF(VLOOKUP($A182,記②女,5,FALSE)="","",VLOOKUP($A182,記②女,5,FALSE))</f>
        <v/>
      </c>
      <c r="H182" s="357" t="str">
        <f>IF(VLOOKUP($A182,記②女,6,FALSE)="","",VLOOKUP($A182,記②女,6,FALSE))</f>
        <v/>
      </c>
      <c r="I182" s="355" t="str">
        <f>IF(VLOOKUP($A182,記②女,7,FALSE)="","",VLOOKUP($A182,記②女,7,FALSE))</f>
        <v/>
      </c>
      <c r="J182" s="357" t="str">
        <f>IF(VLOOKUP($A182,記②女,8,FALSE)="","",VLOOKUP($A182,記②女,8,FALSE))</f>
        <v/>
      </c>
      <c r="K182" s="355" t="str">
        <f>IF(VLOOKUP($A182,記②女,9,FALSE)="","",VLOOKUP($A182,記②女,9,FALSE))</f>
        <v/>
      </c>
      <c r="L182" s="357" t="str">
        <f>IF(VLOOKUP($A182,記②女,10,FALSE)="","",VLOOKUP($A182,記②女,10,FALSE))</f>
        <v/>
      </c>
      <c r="M182" s="359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59"/>
      <c r="D183" s="24" t="str">
        <f>IF($B182="","",VLOOKUP($B182,名簿,2,FALSE))</f>
        <v/>
      </c>
      <c r="E183" s="359"/>
      <c r="F183" s="359"/>
      <c r="G183" s="355"/>
      <c r="H183" s="357"/>
      <c r="I183" s="355"/>
      <c r="J183" s="357"/>
      <c r="K183" s="355"/>
      <c r="L183" s="357"/>
      <c r="M183" s="359"/>
      <c r="N183" s="361"/>
    </row>
    <row r="184" spans="1:14" ht="13.5" customHeight="1" x14ac:dyDescent="0.15">
      <c r="A184" s="329">
        <f t="shared" ref="A184" si="60">A182+1</f>
        <v>69</v>
      </c>
      <c r="B184" s="320" t="str">
        <f>IF(VLOOKUP($A184,記②女,2,FALSE)="","",VLOOKUP($A184,記②女,2,FALSE))</f>
        <v/>
      </c>
      <c r="C184" s="359"/>
      <c r="D184" s="25" t="str">
        <f>IF($B184="","",IF(VLOOKUP($B184,名簿,3,FALSE)="","",VLOOKUP($B184,名簿,3,FALSE)))</f>
        <v/>
      </c>
      <c r="E184" s="359" t="str">
        <f>IF($B184="","",IF(VLOOKUP($B184,名簿,4,FALSE)="","",VLOOKUP($B184,名簿,4,FALSE)))</f>
        <v/>
      </c>
      <c r="F184" s="359" t="str">
        <f>IF($B184="","",IF(VLOOKUP($B184,名簿,5,FALSE)="","",VLOOKUP($B184,名簿,5,FALSE)))</f>
        <v/>
      </c>
      <c r="G184" s="355" t="str">
        <f>IF(VLOOKUP($A184,記②女,5,FALSE)="","",VLOOKUP($A184,記②女,5,FALSE))</f>
        <v/>
      </c>
      <c r="H184" s="357" t="str">
        <f>IF(VLOOKUP($A184,記②女,6,FALSE)="","",VLOOKUP($A184,記②女,6,FALSE))</f>
        <v/>
      </c>
      <c r="I184" s="355" t="str">
        <f>IF(VLOOKUP($A184,記②女,7,FALSE)="","",VLOOKUP($A184,記②女,7,FALSE))</f>
        <v/>
      </c>
      <c r="J184" s="357" t="str">
        <f>IF(VLOOKUP($A184,記②女,8,FALSE)="","",VLOOKUP($A184,記②女,8,FALSE))</f>
        <v/>
      </c>
      <c r="K184" s="355" t="str">
        <f>IF(VLOOKUP($A184,記②女,9,FALSE)="","",VLOOKUP($A184,記②女,9,FALSE))</f>
        <v/>
      </c>
      <c r="L184" s="357" t="str">
        <f>IF(VLOOKUP($A184,記②女,10,FALSE)="","",VLOOKUP($A184,記②女,10,FALSE))</f>
        <v/>
      </c>
      <c r="M184" s="359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59"/>
      <c r="D185" s="24" t="str">
        <f>IF($B184="","",VLOOKUP($B184,名簿,2,FALSE))</f>
        <v/>
      </c>
      <c r="E185" s="359"/>
      <c r="F185" s="359"/>
      <c r="G185" s="355"/>
      <c r="H185" s="357"/>
      <c r="I185" s="355"/>
      <c r="J185" s="357"/>
      <c r="K185" s="355"/>
      <c r="L185" s="357"/>
      <c r="M185" s="359"/>
      <c r="N185" s="361"/>
    </row>
    <row r="186" spans="1:14" ht="13.5" customHeight="1" x14ac:dyDescent="0.15">
      <c r="A186" s="329">
        <f t="shared" ref="A186" si="61">A184+1</f>
        <v>70</v>
      </c>
      <c r="B186" s="320" t="str">
        <f>IF(VLOOKUP($A186,記②女,2,FALSE)="","",VLOOKUP($A186,記②女,2,FALSE))</f>
        <v/>
      </c>
      <c r="C186" s="359"/>
      <c r="D186" s="25" t="str">
        <f>IF($B186="","",IF(VLOOKUP($B186,名簿,3,FALSE)="","",VLOOKUP($B186,名簿,3,FALSE)))</f>
        <v/>
      </c>
      <c r="E186" s="359" t="str">
        <f>IF($B186="","",IF(VLOOKUP($B186,名簿,4,FALSE)="","",VLOOKUP($B186,名簿,4,FALSE)))</f>
        <v/>
      </c>
      <c r="F186" s="359" t="str">
        <f>IF($B186="","",IF(VLOOKUP($B186,名簿,5,FALSE)="","",VLOOKUP($B186,名簿,5,FALSE)))</f>
        <v/>
      </c>
      <c r="G186" s="355" t="str">
        <f>IF(VLOOKUP($A186,記②女,5,FALSE)="","",VLOOKUP($A186,記②女,5,FALSE))</f>
        <v/>
      </c>
      <c r="H186" s="357" t="str">
        <f>IF(VLOOKUP($A186,記②女,6,FALSE)="","",VLOOKUP($A186,記②女,6,FALSE))</f>
        <v/>
      </c>
      <c r="I186" s="355" t="str">
        <f>IF(VLOOKUP($A186,記②女,7,FALSE)="","",VLOOKUP($A186,記②女,7,FALSE))</f>
        <v/>
      </c>
      <c r="J186" s="357" t="str">
        <f>IF(VLOOKUP($A186,記②女,8,FALSE)="","",VLOOKUP($A186,記②女,8,FALSE))</f>
        <v/>
      </c>
      <c r="K186" s="355" t="str">
        <f>IF(VLOOKUP($A186,記②女,9,FALSE)="","",VLOOKUP($A186,記②女,9,FALSE))</f>
        <v/>
      </c>
      <c r="L186" s="357" t="str">
        <f>IF(VLOOKUP($A186,記②女,10,FALSE)="","",VLOOKUP($A186,記②女,10,FALSE))</f>
        <v/>
      </c>
      <c r="M186" s="359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59"/>
      <c r="D187" s="24" t="str">
        <f>IF($B186="","",VLOOKUP($B186,名簿,2,FALSE))</f>
        <v/>
      </c>
      <c r="E187" s="359"/>
      <c r="F187" s="359"/>
      <c r="G187" s="355"/>
      <c r="H187" s="357"/>
      <c r="I187" s="355"/>
      <c r="J187" s="357"/>
      <c r="K187" s="355"/>
      <c r="L187" s="357"/>
      <c r="M187" s="359"/>
      <c r="N187" s="361"/>
    </row>
    <row r="188" spans="1:14" ht="13.5" customHeight="1" x14ac:dyDescent="0.15">
      <c r="A188" s="329">
        <f t="shared" ref="A188" si="62">A186+1</f>
        <v>71</v>
      </c>
      <c r="B188" s="320" t="str">
        <f>IF(VLOOKUP($A188,記②女,2,FALSE)="","",VLOOKUP($A188,記②女,2,FALSE))</f>
        <v/>
      </c>
      <c r="C188" s="359"/>
      <c r="D188" s="25" t="str">
        <f>IF($B188="","",IF(VLOOKUP($B188,名簿,3,FALSE)="","",VLOOKUP($B188,名簿,3,FALSE)))</f>
        <v/>
      </c>
      <c r="E188" s="359" t="str">
        <f>IF($B188="","",IF(VLOOKUP($B188,名簿,4,FALSE)="","",VLOOKUP($B188,名簿,4,FALSE)))</f>
        <v/>
      </c>
      <c r="F188" s="359" t="str">
        <f>IF($B188="","",IF(VLOOKUP($B188,名簿,5,FALSE)="","",VLOOKUP($B188,名簿,5,FALSE)))</f>
        <v/>
      </c>
      <c r="G188" s="355" t="str">
        <f>IF(VLOOKUP($A188,記②女,5,FALSE)="","",VLOOKUP($A188,記②女,5,FALSE))</f>
        <v/>
      </c>
      <c r="H188" s="357" t="str">
        <f>IF(VLOOKUP($A188,記②女,6,FALSE)="","",VLOOKUP($A188,記②女,6,FALSE))</f>
        <v/>
      </c>
      <c r="I188" s="355" t="str">
        <f>IF(VLOOKUP($A188,記②女,7,FALSE)="","",VLOOKUP($A188,記②女,7,FALSE))</f>
        <v/>
      </c>
      <c r="J188" s="357" t="str">
        <f>IF(VLOOKUP($A188,記②女,8,FALSE)="","",VLOOKUP($A188,記②女,8,FALSE))</f>
        <v/>
      </c>
      <c r="K188" s="355" t="str">
        <f>IF(VLOOKUP($A188,記②女,9,FALSE)="","",VLOOKUP($A188,記②女,9,FALSE))</f>
        <v/>
      </c>
      <c r="L188" s="357" t="str">
        <f>IF(VLOOKUP($A188,記②女,10,FALSE)="","",VLOOKUP($A188,記②女,10,FALSE))</f>
        <v/>
      </c>
      <c r="M188" s="359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59"/>
      <c r="D189" s="24" t="str">
        <f>IF($B188="","",VLOOKUP($B188,名簿,2,FALSE))</f>
        <v/>
      </c>
      <c r="E189" s="359"/>
      <c r="F189" s="359"/>
      <c r="G189" s="355"/>
      <c r="H189" s="357"/>
      <c r="I189" s="355"/>
      <c r="J189" s="357"/>
      <c r="K189" s="355"/>
      <c r="L189" s="357"/>
      <c r="M189" s="359"/>
      <c r="N189" s="361"/>
    </row>
    <row r="190" spans="1:14" ht="13.5" customHeight="1" x14ac:dyDescent="0.15">
      <c r="A190" s="329">
        <f t="shared" ref="A190" si="63">A188+1</f>
        <v>72</v>
      </c>
      <c r="B190" s="320" t="str">
        <f>IF(VLOOKUP($A190,記②女,2,FALSE)="","",VLOOKUP($A190,記②女,2,FALSE))</f>
        <v/>
      </c>
      <c r="C190" s="359"/>
      <c r="D190" s="25" t="str">
        <f>IF($B190="","",IF(VLOOKUP($B190,名簿,3,FALSE)="","",VLOOKUP($B190,名簿,3,FALSE)))</f>
        <v/>
      </c>
      <c r="E190" s="359" t="str">
        <f>IF($B190="","",IF(VLOOKUP($B190,名簿,4,FALSE)="","",VLOOKUP($B190,名簿,4,FALSE)))</f>
        <v/>
      </c>
      <c r="F190" s="359" t="str">
        <f>IF($B190="","",IF(VLOOKUP($B190,名簿,5,FALSE)="","",VLOOKUP($B190,名簿,5,FALSE)))</f>
        <v/>
      </c>
      <c r="G190" s="355" t="str">
        <f>IF(VLOOKUP($A190,記②女,5,FALSE)="","",VLOOKUP($A190,記②女,5,FALSE))</f>
        <v/>
      </c>
      <c r="H190" s="357" t="str">
        <f>IF(VLOOKUP($A190,記②女,6,FALSE)="","",VLOOKUP($A190,記②女,6,FALSE))</f>
        <v/>
      </c>
      <c r="I190" s="355" t="str">
        <f>IF(VLOOKUP($A190,記②女,7,FALSE)="","",VLOOKUP($A190,記②女,7,FALSE))</f>
        <v/>
      </c>
      <c r="J190" s="357" t="str">
        <f>IF(VLOOKUP($A190,記②女,8,FALSE)="","",VLOOKUP($A190,記②女,8,FALSE))</f>
        <v/>
      </c>
      <c r="K190" s="355" t="str">
        <f>IF(VLOOKUP($A190,記②女,9,FALSE)="","",VLOOKUP($A190,記②女,9,FALSE))</f>
        <v/>
      </c>
      <c r="L190" s="357" t="str">
        <f>IF(VLOOKUP($A190,記②女,10,FALSE)="","",VLOOKUP($A190,記②女,10,FALSE))</f>
        <v/>
      </c>
      <c r="M190" s="359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59"/>
      <c r="D191" s="24" t="str">
        <f>IF($B190="","",VLOOKUP($B190,名簿,2,FALSE))</f>
        <v/>
      </c>
      <c r="E191" s="359"/>
      <c r="F191" s="359"/>
      <c r="G191" s="355"/>
      <c r="H191" s="357"/>
      <c r="I191" s="355"/>
      <c r="J191" s="357"/>
      <c r="K191" s="355"/>
      <c r="L191" s="357"/>
      <c r="M191" s="359"/>
      <c r="N191" s="361"/>
    </row>
    <row r="192" spans="1:14" ht="13.5" customHeight="1" x14ac:dyDescent="0.15">
      <c r="A192" s="329">
        <f t="shared" ref="A192" si="64">A190+1</f>
        <v>73</v>
      </c>
      <c r="B192" s="320" t="str">
        <f>IF(VLOOKUP($A192,記②女,2,FALSE)="","",VLOOKUP($A192,記②女,2,FALSE))</f>
        <v/>
      </c>
      <c r="C192" s="359"/>
      <c r="D192" s="25" t="str">
        <f>IF($B192="","",IF(VLOOKUP($B192,名簿,3,FALSE)="","",VLOOKUP($B192,名簿,3,FALSE)))</f>
        <v/>
      </c>
      <c r="E192" s="359" t="str">
        <f>IF($B192="","",IF(VLOOKUP($B192,名簿,4,FALSE)="","",VLOOKUP($B192,名簿,4,FALSE)))</f>
        <v/>
      </c>
      <c r="F192" s="359" t="str">
        <f>IF($B192="","",IF(VLOOKUP($B192,名簿,5,FALSE)="","",VLOOKUP($B192,名簿,5,FALSE)))</f>
        <v/>
      </c>
      <c r="G192" s="355" t="str">
        <f>IF(VLOOKUP($A192,記②女,5,FALSE)="","",VLOOKUP($A192,記②女,5,FALSE))</f>
        <v/>
      </c>
      <c r="H192" s="357" t="str">
        <f>IF(VLOOKUP($A192,記②女,6,FALSE)="","",VLOOKUP($A192,記②女,6,FALSE))</f>
        <v/>
      </c>
      <c r="I192" s="355" t="str">
        <f>IF(VLOOKUP($A192,記②女,7,FALSE)="","",VLOOKUP($A192,記②女,7,FALSE))</f>
        <v/>
      </c>
      <c r="J192" s="357" t="str">
        <f>IF(VLOOKUP($A192,記②女,8,FALSE)="","",VLOOKUP($A192,記②女,8,FALSE))</f>
        <v/>
      </c>
      <c r="K192" s="355" t="str">
        <f>IF(VLOOKUP($A192,記②女,9,FALSE)="","",VLOOKUP($A192,記②女,9,FALSE))</f>
        <v/>
      </c>
      <c r="L192" s="357" t="str">
        <f>IF(VLOOKUP($A192,記②女,10,FALSE)="","",VLOOKUP($A192,記②女,10,FALSE))</f>
        <v/>
      </c>
      <c r="M192" s="359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59"/>
      <c r="D193" s="24" t="str">
        <f>IF($B192="","",VLOOKUP($B192,名簿,2,FALSE))</f>
        <v/>
      </c>
      <c r="E193" s="359"/>
      <c r="F193" s="359"/>
      <c r="G193" s="355"/>
      <c r="H193" s="357"/>
      <c r="I193" s="355"/>
      <c r="J193" s="357"/>
      <c r="K193" s="355"/>
      <c r="L193" s="357"/>
      <c r="M193" s="359"/>
      <c r="N193" s="361"/>
    </row>
    <row r="194" spans="1:14" ht="13.5" customHeight="1" x14ac:dyDescent="0.15">
      <c r="A194" s="329">
        <f t="shared" ref="A194" si="65">A192+1</f>
        <v>74</v>
      </c>
      <c r="B194" s="320" t="str">
        <f>IF(VLOOKUP($A194,記②女,2,FALSE)="","",VLOOKUP($A194,記②女,2,FALSE))</f>
        <v/>
      </c>
      <c r="C194" s="359"/>
      <c r="D194" s="25" t="str">
        <f>IF($B194="","",IF(VLOOKUP($B194,名簿,3,FALSE)="","",VLOOKUP($B194,名簿,3,FALSE)))</f>
        <v/>
      </c>
      <c r="E194" s="359" t="str">
        <f>IF($B194="","",IF(VLOOKUP($B194,名簿,4,FALSE)="","",VLOOKUP($B194,名簿,4,FALSE)))</f>
        <v/>
      </c>
      <c r="F194" s="359" t="str">
        <f>IF($B194="","",IF(VLOOKUP($B194,名簿,5,FALSE)="","",VLOOKUP($B194,名簿,5,FALSE)))</f>
        <v/>
      </c>
      <c r="G194" s="355" t="str">
        <f>IF(VLOOKUP($A194,記②女,5,FALSE)="","",VLOOKUP($A194,記②女,5,FALSE))</f>
        <v/>
      </c>
      <c r="H194" s="357" t="str">
        <f>IF(VLOOKUP($A194,記②女,6,FALSE)="","",VLOOKUP($A194,記②女,6,FALSE))</f>
        <v/>
      </c>
      <c r="I194" s="355" t="str">
        <f>IF(VLOOKUP($A194,記②女,7,FALSE)="","",VLOOKUP($A194,記②女,7,FALSE))</f>
        <v/>
      </c>
      <c r="J194" s="357" t="str">
        <f>IF(VLOOKUP($A194,記②女,8,FALSE)="","",VLOOKUP($A194,記②女,8,FALSE))</f>
        <v/>
      </c>
      <c r="K194" s="355" t="str">
        <f>IF(VLOOKUP($A194,記②女,9,FALSE)="","",VLOOKUP($A194,記②女,9,FALSE))</f>
        <v/>
      </c>
      <c r="L194" s="357" t="str">
        <f>IF(VLOOKUP($A194,記②女,10,FALSE)="","",VLOOKUP($A194,記②女,10,FALSE))</f>
        <v/>
      </c>
      <c r="M194" s="359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59"/>
      <c r="D195" s="24" t="str">
        <f>IF($B194="","",VLOOKUP($B194,名簿,2,FALSE))</f>
        <v/>
      </c>
      <c r="E195" s="359"/>
      <c r="F195" s="359"/>
      <c r="G195" s="355"/>
      <c r="H195" s="357"/>
      <c r="I195" s="355"/>
      <c r="J195" s="357"/>
      <c r="K195" s="355"/>
      <c r="L195" s="357"/>
      <c r="M195" s="359"/>
      <c r="N195" s="361"/>
    </row>
    <row r="196" spans="1:14" ht="13.5" customHeight="1" x14ac:dyDescent="0.15">
      <c r="A196" s="329">
        <f t="shared" ref="A196" si="66">A194+1</f>
        <v>75</v>
      </c>
      <c r="B196" s="320" t="str">
        <f>IF(VLOOKUP($A196,記②女,2,FALSE)="","",VLOOKUP($A196,記②女,2,FALSE))</f>
        <v/>
      </c>
      <c r="C196" s="359"/>
      <c r="D196" s="25" t="str">
        <f>IF($B196="","",IF(VLOOKUP($B196,名簿,3,FALSE)="","",VLOOKUP($B196,名簿,3,FALSE)))</f>
        <v/>
      </c>
      <c r="E196" s="359" t="str">
        <f>IF($B196="","",IF(VLOOKUP($B196,名簿,4,FALSE)="","",VLOOKUP($B196,名簿,4,FALSE)))</f>
        <v/>
      </c>
      <c r="F196" s="359" t="str">
        <f>IF($B196="","",IF(VLOOKUP($B196,名簿,5,FALSE)="","",VLOOKUP($B196,名簿,5,FALSE)))</f>
        <v/>
      </c>
      <c r="G196" s="355" t="str">
        <f>IF(VLOOKUP($A196,記②女,5,FALSE)="","",VLOOKUP($A196,記②女,5,FALSE))</f>
        <v/>
      </c>
      <c r="H196" s="357" t="str">
        <f>IF(VLOOKUP($A196,記②女,6,FALSE)="","",VLOOKUP($A196,記②女,6,FALSE))</f>
        <v/>
      </c>
      <c r="I196" s="355" t="str">
        <f>IF(VLOOKUP($A196,記②女,7,FALSE)="","",VLOOKUP($A196,記②女,7,FALSE))</f>
        <v/>
      </c>
      <c r="J196" s="357" t="str">
        <f>IF(VLOOKUP($A196,記②女,8,FALSE)="","",VLOOKUP($A196,記②女,8,FALSE))</f>
        <v/>
      </c>
      <c r="K196" s="355" t="str">
        <f>IF(VLOOKUP($A196,記②女,9,FALSE)="","",VLOOKUP($A196,記②女,9,FALSE))</f>
        <v/>
      </c>
      <c r="L196" s="357" t="str">
        <f>IF(VLOOKUP($A196,記②女,10,FALSE)="","",VLOOKUP($A196,記②女,10,FALSE))</f>
        <v/>
      </c>
      <c r="M196" s="359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59"/>
      <c r="D197" s="24" t="str">
        <f>IF($B196="","",VLOOKUP($B196,名簿,2,FALSE))</f>
        <v/>
      </c>
      <c r="E197" s="359"/>
      <c r="F197" s="359"/>
      <c r="G197" s="355"/>
      <c r="H197" s="357"/>
      <c r="I197" s="355"/>
      <c r="J197" s="357"/>
      <c r="K197" s="355"/>
      <c r="L197" s="357"/>
      <c r="M197" s="359"/>
      <c r="N197" s="361"/>
    </row>
    <row r="198" spans="1:14" ht="13.5" customHeight="1" x14ac:dyDescent="0.15">
      <c r="A198" s="329">
        <f t="shared" ref="A198" si="67">A196+1</f>
        <v>76</v>
      </c>
      <c r="B198" s="320" t="str">
        <f>IF(VLOOKUP($A198,記②女,2,FALSE)="","",VLOOKUP($A198,記②女,2,FALSE))</f>
        <v/>
      </c>
      <c r="C198" s="359"/>
      <c r="D198" s="25" t="str">
        <f>IF($B198="","",IF(VLOOKUP($B198,名簿,3,FALSE)="","",VLOOKUP($B198,名簿,3,FALSE)))</f>
        <v/>
      </c>
      <c r="E198" s="359" t="str">
        <f>IF($B198="","",IF(VLOOKUP($B198,名簿,4,FALSE)="","",VLOOKUP($B198,名簿,4,FALSE)))</f>
        <v/>
      </c>
      <c r="F198" s="359" t="str">
        <f>IF($B198="","",IF(VLOOKUP($B198,名簿,5,FALSE)="","",VLOOKUP($B198,名簿,5,FALSE)))</f>
        <v/>
      </c>
      <c r="G198" s="355" t="str">
        <f>IF(VLOOKUP($A198,記②女,5,FALSE)="","",VLOOKUP($A198,記②女,5,FALSE))</f>
        <v/>
      </c>
      <c r="H198" s="357" t="str">
        <f>IF(VLOOKUP($A198,記②女,6,FALSE)="","",VLOOKUP($A198,記②女,6,FALSE))</f>
        <v/>
      </c>
      <c r="I198" s="355" t="str">
        <f>IF(VLOOKUP($A198,記②女,7,FALSE)="","",VLOOKUP($A198,記②女,7,FALSE))</f>
        <v/>
      </c>
      <c r="J198" s="357" t="str">
        <f>IF(VLOOKUP($A198,記②女,8,FALSE)="","",VLOOKUP($A198,記②女,8,FALSE))</f>
        <v/>
      </c>
      <c r="K198" s="355" t="str">
        <f>IF(VLOOKUP($A198,記②女,9,FALSE)="","",VLOOKUP($A198,記②女,9,FALSE))</f>
        <v/>
      </c>
      <c r="L198" s="357" t="str">
        <f>IF(VLOOKUP($A198,記②女,10,FALSE)="","",VLOOKUP($A198,記②女,10,FALSE))</f>
        <v/>
      </c>
      <c r="M198" s="359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59"/>
      <c r="D199" s="24" t="str">
        <f>IF($B198="","",VLOOKUP($B198,名簿,2,FALSE))</f>
        <v/>
      </c>
      <c r="E199" s="359"/>
      <c r="F199" s="359"/>
      <c r="G199" s="355"/>
      <c r="H199" s="357"/>
      <c r="I199" s="355"/>
      <c r="J199" s="357"/>
      <c r="K199" s="355"/>
      <c r="L199" s="357"/>
      <c r="M199" s="359"/>
      <c r="N199" s="361"/>
    </row>
    <row r="200" spans="1:14" ht="13.5" customHeight="1" x14ac:dyDescent="0.15">
      <c r="A200" s="329">
        <f t="shared" ref="A200" si="68">A198+1</f>
        <v>77</v>
      </c>
      <c r="B200" s="320" t="str">
        <f>IF(VLOOKUP($A200,記②女,2,FALSE)="","",VLOOKUP($A200,記②女,2,FALSE))</f>
        <v/>
      </c>
      <c r="C200" s="359"/>
      <c r="D200" s="25" t="str">
        <f>IF($B200="","",IF(VLOOKUP($B200,名簿,3,FALSE)="","",VLOOKUP($B200,名簿,3,FALSE)))</f>
        <v/>
      </c>
      <c r="E200" s="359" t="str">
        <f>IF($B200="","",IF(VLOOKUP($B200,名簿,4,FALSE)="","",VLOOKUP($B200,名簿,4,FALSE)))</f>
        <v/>
      </c>
      <c r="F200" s="359" t="str">
        <f>IF($B200="","",IF(VLOOKUP($B200,名簿,5,FALSE)="","",VLOOKUP($B200,名簿,5,FALSE)))</f>
        <v/>
      </c>
      <c r="G200" s="355" t="str">
        <f>IF(VLOOKUP($A200,記②女,5,FALSE)="","",VLOOKUP($A200,記②女,5,FALSE))</f>
        <v/>
      </c>
      <c r="H200" s="357" t="str">
        <f>IF(VLOOKUP($A200,記②女,6,FALSE)="","",VLOOKUP($A200,記②女,6,FALSE))</f>
        <v/>
      </c>
      <c r="I200" s="355" t="str">
        <f>IF(VLOOKUP($A200,記②女,7,FALSE)="","",VLOOKUP($A200,記②女,7,FALSE))</f>
        <v/>
      </c>
      <c r="J200" s="357" t="str">
        <f>IF(VLOOKUP($A200,記②女,8,FALSE)="","",VLOOKUP($A200,記②女,8,FALSE))</f>
        <v/>
      </c>
      <c r="K200" s="355" t="str">
        <f>IF(VLOOKUP($A200,記②女,9,FALSE)="","",VLOOKUP($A200,記②女,9,FALSE))</f>
        <v/>
      </c>
      <c r="L200" s="357" t="str">
        <f>IF(VLOOKUP($A200,記②女,10,FALSE)="","",VLOOKUP($A200,記②女,10,FALSE))</f>
        <v/>
      </c>
      <c r="M200" s="359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59"/>
      <c r="D201" s="24" t="str">
        <f>IF($B200="","",VLOOKUP($B200,名簿,2,FALSE))</f>
        <v/>
      </c>
      <c r="E201" s="359"/>
      <c r="F201" s="359"/>
      <c r="G201" s="355"/>
      <c r="H201" s="357"/>
      <c r="I201" s="355"/>
      <c r="J201" s="357"/>
      <c r="K201" s="355"/>
      <c r="L201" s="357"/>
      <c r="M201" s="359"/>
      <c r="N201" s="361"/>
    </row>
    <row r="202" spans="1:14" ht="13.5" customHeight="1" x14ac:dyDescent="0.15">
      <c r="A202" s="329">
        <f t="shared" ref="A202" si="69">A200+1</f>
        <v>78</v>
      </c>
      <c r="B202" s="320" t="str">
        <f>IF(VLOOKUP($A202,記②女,2,FALSE)="","",VLOOKUP($A202,記②女,2,FALSE))</f>
        <v/>
      </c>
      <c r="C202" s="359"/>
      <c r="D202" s="25" t="str">
        <f>IF($B202="","",IF(VLOOKUP($B202,名簿,3,FALSE)="","",VLOOKUP($B202,名簿,3,FALSE)))</f>
        <v/>
      </c>
      <c r="E202" s="359" t="str">
        <f>IF($B202="","",IF(VLOOKUP($B202,名簿,4,FALSE)="","",VLOOKUP($B202,名簿,4,FALSE)))</f>
        <v/>
      </c>
      <c r="F202" s="359" t="str">
        <f>IF($B202="","",IF(VLOOKUP($B202,名簿,5,FALSE)="","",VLOOKUP($B202,名簿,5,FALSE)))</f>
        <v/>
      </c>
      <c r="G202" s="355" t="str">
        <f>IF(VLOOKUP($A202,記②女,5,FALSE)="","",VLOOKUP($A202,記②女,5,FALSE))</f>
        <v/>
      </c>
      <c r="H202" s="357" t="str">
        <f>IF(VLOOKUP($A202,記②女,6,FALSE)="","",VLOOKUP($A202,記②女,6,FALSE))</f>
        <v/>
      </c>
      <c r="I202" s="355" t="str">
        <f>IF(VLOOKUP($A202,記②女,7,FALSE)="","",VLOOKUP($A202,記②女,7,FALSE))</f>
        <v/>
      </c>
      <c r="J202" s="357" t="str">
        <f>IF(VLOOKUP($A202,記②女,8,FALSE)="","",VLOOKUP($A202,記②女,8,FALSE))</f>
        <v/>
      </c>
      <c r="K202" s="355" t="str">
        <f>IF(VLOOKUP($A202,記②女,9,FALSE)="","",VLOOKUP($A202,記②女,9,FALSE))</f>
        <v/>
      </c>
      <c r="L202" s="357" t="str">
        <f>IF(VLOOKUP($A202,記②女,10,FALSE)="","",VLOOKUP($A202,記②女,10,FALSE))</f>
        <v/>
      </c>
      <c r="M202" s="359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59"/>
      <c r="D203" s="24" t="str">
        <f>IF($B202="","",VLOOKUP($B202,名簿,2,FALSE))</f>
        <v/>
      </c>
      <c r="E203" s="359"/>
      <c r="F203" s="359"/>
      <c r="G203" s="355"/>
      <c r="H203" s="357"/>
      <c r="I203" s="355"/>
      <c r="J203" s="357"/>
      <c r="K203" s="355"/>
      <c r="L203" s="357"/>
      <c r="M203" s="359"/>
      <c r="N203" s="361"/>
    </row>
    <row r="204" spans="1:14" ht="13.5" customHeight="1" x14ac:dyDescent="0.15">
      <c r="A204" s="329">
        <f t="shared" ref="A204" si="70">A202+1</f>
        <v>79</v>
      </c>
      <c r="B204" s="320" t="str">
        <f>IF(VLOOKUP($A204,記②女,2,FALSE)="","",VLOOKUP($A204,記②女,2,FALSE))</f>
        <v/>
      </c>
      <c r="C204" s="359"/>
      <c r="D204" s="25" t="str">
        <f>IF($B204="","",IF(VLOOKUP($B204,名簿,3,FALSE)="","",VLOOKUP($B204,名簿,3,FALSE)))</f>
        <v/>
      </c>
      <c r="E204" s="359" t="str">
        <f>IF($B204="","",IF(VLOOKUP($B204,名簿,4,FALSE)="","",VLOOKUP($B204,名簿,4,FALSE)))</f>
        <v/>
      </c>
      <c r="F204" s="359" t="str">
        <f>IF($B204="","",IF(VLOOKUP($B204,名簿,5,FALSE)="","",VLOOKUP($B204,名簿,5,FALSE)))</f>
        <v/>
      </c>
      <c r="G204" s="355" t="str">
        <f>IF(VLOOKUP($A204,記②女,5,FALSE)="","",VLOOKUP($A204,記②女,5,FALSE))</f>
        <v/>
      </c>
      <c r="H204" s="357" t="str">
        <f>IF(VLOOKUP($A204,記②女,6,FALSE)="","",VLOOKUP($A204,記②女,6,FALSE))</f>
        <v/>
      </c>
      <c r="I204" s="355" t="str">
        <f>IF(VLOOKUP($A204,記②女,7,FALSE)="","",VLOOKUP($A204,記②女,7,FALSE))</f>
        <v/>
      </c>
      <c r="J204" s="357" t="str">
        <f>IF(VLOOKUP($A204,記②女,8,FALSE)="","",VLOOKUP($A204,記②女,8,FALSE))</f>
        <v/>
      </c>
      <c r="K204" s="355" t="str">
        <f>IF(VLOOKUP($A204,記②女,9,FALSE)="","",VLOOKUP($A204,記②女,9,FALSE))</f>
        <v/>
      </c>
      <c r="L204" s="357" t="str">
        <f>IF(VLOOKUP($A204,記②女,10,FALSE)="","",VLOOKUP($A204,記②女,10,FALSE))</f>
        <v/>
      </c>
      <c r="M204" s="359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59"/>
      <c r="D205" s="24" t="str">
        <f>IF($B204="","",VLOOKUP($B204,名簿,2,FALSE))</f>
        <v/>
      </c>
      <c r="E205" s="359"/>
      <c r="F205" s="359"/>
      <c r="G205" s="355"/>
      <c r="H205" s="357"/>
      <c r="I205" s="355"/>
      <c r="J205" s="357"/>
      <c r="K205" s="355"/>
      <c r="L205" s="357"/>
      <c r="M205" s="359"/>
      <c r="N205" s="361"/>
    </row>
    <row r="206" spans="1:14" ht="13.5" customHeight="1" thickBot="1" x14ac:dyDescent="0.2">
      <c r="A206" s="329">
        <f t="shared" ref="A206" si="71">A204+1</f>
        <v>80</v>
      </c>
      <c r="B206" s="308" t="str">
        <f>IF(VLOOKUP($A206,記②女,2,FALSE)="","",VLOOKUP($A206,記②女,2,FALSE))</f>
        <v/>
      </c>
      <c r="C206" s="362"/>
      <c r="D206" s="25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64" t="str">
        <f>IF(VLOOKUP($A206,記②女,5,FALSE)="","",VLOOKUP($A206,記②女,5,FALSE))</f>
        <v/>
      </c>
      <c r="H206" s="357" t="str">
        <f>IF(VLOOKUP($A206,記②女,6,FALSE)="","",VLOOKUP($A206,記②女,6,FALSE))</f>
        <v/>
      </c>
      <c r="I206" s="364" t="str">
        <f>IF(VLOOKUP($A206,記②女,7,FALSE)="","",VLOOKUP($A206,記②女,7,FALSE))</f>
        <v/>
      </c>
      <c r="J206" s="357" t="str">
        <f>IF(VLOOKUP($A206,記②女,8,FALSE)="","",VLOOKUP($A206,記②女,8,FALSE))</f>
        <v/>
      </c>
      <c r="K206" s="364" t="str">
        <f>IF(VLOOKUP($A206,記②女,9,FALSE)="","",VLOOKUP($A206,記②女,9,FALSE))</f>
        <v/>
      </c>
      <c r="L206" s="357" t="str">
        <f>IF(VLOOKUP($A206,記②女,10,FALSE)="","",VLOOKUP($A206,記②女,10,FALSE))</f>
        <v/>
      </c>
      <c r="M206" s="362" t="str">
        <f>IF($B206="","",IF(VLOOKUP($B206,名簿,7,FALSE)="","",VLOOKUP($B206,名簿,7,FALSE)))</f>
        <v/>
      </c>
      <c r="N206" s="366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63"/>
      <c r="D207" s="26" t="str">
        <f>IF($B206="","",VLOOKUP($B206,名簿,2,FALSE))</f>
        <v/>
      </c>
      <c r="E207" s="363"/>
      <c r="F207" s="363"/>
      <c r="G207" s="365"/>
      <c r="H207" s="368"/>
      <c r="I207" s="365"/>
      <c r="J207" s="368"/>
      <c r="K207" s="365"/>
      <c r="L207" s="368"/>
      <c r="M207" s="363"/>
      <c r="N207" s="367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IF(SUM(記②入力!$F$4,記②入力!$Q$4)=0,"",SUM(記②入力!$F$4,記②入力!$Q$4))</f>
        <v/>
      </c>
      <c r="I209" s="323" t="str">
        <f>IF(H209="","",H209*名簿!$L$7)</f>
        <v/>
      </c>
      <c r="J209" s="325" t="s">
        <v>14</v>
      </c>
      <c r="K209" s="321" t="str">
        <f>IF(SUM(記②入力!$G$4,記②入力!$R$4)=0,"",SUM(記②入力!$G$4,記②入力!$R$4))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3905" priority="1196" stopIfTrue="1">
      <formula>G9="円盤投"</formula>
    </cfRule>
    <cfRule type="expression" dxfId="3904" priority="1197" stopIfTrue="1">
      <formula>G9="やり投"</formula>
    </cfRule>
    <cfRule type="expression" dxfId="3903" priority="1198" stopIfTrue="1">
      <formula>G9="砲丸投"</formula>
    </cfRule>
    <cfRule type="expression" dxfId="3902" priority="1199" stopIfTrue="1">
      <formula>G9="走幅跳"</formula>
    </cfRule>
    <cfRule type="expression" dxfId="3901" priority="1200" stopIfTrue="1">
      <formula>G9="走高跳"</formula>
    </cfRule>
  </conditionalFormatting>
  <conditionalFormatting sqref="L31">
    <cfRule type="expression" dxfId="3900" priority="941" stopIfTrue="1">
      <formula>K31="円盤投"</formula>
    </cfRule>
    <cfRule type="expression" dxfId="3899" priority="942" stopIfTrue="1">
      <formula>K31="やり投"</formula>
    </cfRule>
    <cfRule type="expression" dxfId="3898" priority="943" stopIfTrue="1">
      <formula>K31="砲丸投"</formula>
    </cfRule>
    <cfRule type="expression" dxfId="3897" priority="944" stopIfTrue="1">
      <formula>K31="走幅跳"</formula>
    </cfRule>
    <cfRule type="expression" dxfId="3896" priority="945" stopIfTrue="1">
      <formula>K31="走高跳"</formula>
    </cfRule>
  </conditionalFormatting>
  <conditionalFormatting sqref="J35">
    <cfRule type="expression" dxfId="3895" priority="1031" stopIfTrue="1">
      <formula>I35="円盤投"</formula>
    </cfRule>
    <cfRule type="expression" dxfId="3894" priority="1032" stopIfTrue="1">
      <formula>I35="やり投"</formula>
    </cfRule>
    <cfRule type="expression" dxfId="3893" priority="1033" stopIfTrue="1">
      <formula>I35="砲丸投"</formula>
    </cfRule>
    <cfRule type="expression" dxfId="3892" priority="1034" stopIfTrue="1">
      <formula>I35="走幅跳"</formula>
    </cfRule>
    <cfRule type="expression" dxfId="3891" priority="1035" stopIfTrue="1">
      <formula>I35="走高跳"</formula>
    </cfRule>
  </conditionalFormatting>
  <conditionalFormatting sqref="H37">
    <cfRule type="expression" dxfId="3890" priority="1126" stopIfTrue="1">
      <formula>G37="円盤投"</formula>
    </cfRule>
    <cfRule type="expression" dxfId="3889" priority="1127" stopIfTrue="1">
      <formula>G37="やり投"</formula>
    </cfRule>
    <cfRule type="expression" dxfId="3888" priority="1128" stopIfTrue="1">
      <formula>G37="砲丸投"</formula>
    </cfRule>
    <cfRule type="expression" dxfId="3887" priority="1129" stopIfTrue="1">
      <formula>G37="走幅跳"</formula>
    </cfRule>
    <cfRule type="expression" dxfId="3886" priority="1130" stopIfTrue="1">
      <formula>G37="走高跳"</formula>
    </cfRule>
  </conditionalFormatting>
  <conditionalFormatting sqref="J43">
    <cfRule type="expression" dxfId="3885" priority="1011" stopIfTrue="1">
      <formula>I43="円盤投"</formula>
    </cfRule>
    <cfRule type="expression" dxfId="3884" priority="1012" stopIfTrue="1">
      <formula>I43="やり投"</formula>
    </cfRule>
    <cfRule type="expression" dxfId="3883" priority="1013" stopIfTrue="1">
      <formula>I43="砲丸投"</formula>
    </cfRule>
    <cfRule type="expression" dxfId="3882" priority="1014" stopIfTrue="1">
      <formula>I43="走幅跳"</formula>
    </cfRule>
    <cfRule type="expression" dxfId="3881" priority="1015" stopIfTrue="1">
      <formula>I43="走高跳"</formula>
    </cfRule>
  </conditionalFormatting>
  <conditionalFormatting sqref="J41">
    <cfRule type="expression" dxfId="3880" priority="1016" stopIfTrue="1">
      <formula>I41="円盤投"</formula>
    </cfRule>
    <cfRule type="expression" dxfId="3879" priority="1017" stopIfTrue="1">
      <formula>I41="やり投"</formula>
    </cfRule>
    <cfRule type="expression" dxfId="3878" priority="1018" stopIfTrue="1">
      <formula>I41="砲丸投"</formula>
    </cfRule>
    <cfRule type="expression" dxfId="3877" priority="1019" stopIfTrue="1">
      <formula>I41="走幅跳"</formula>
    </cfRule>
    <cfRule type="expression" dxfId="3876" priority="1020" stopIfTrue="1">
      <formula>I41="走高跳"</formula>
    </cfRule>
  </conditionalFormatting>
  <conditionalFormatting sqref="H43">
    <cfRule type="expression" dxfId="3875" priority="1111" stopIfTrue="1">
      <formula>G43="円盤投"</formula>
    </cfRule>
    <cfRule type="expression" dxfId="3874" priority="1112" stopIfTrue="1">
      <formula>G43="やり投"</formula>
    </cfRule>
    <cfRule type="expression" dxfId="3873" priority="1113" stopIfTrue="1">
      <formula>G43="砲丸投"</formula>
    </cfRule>
    <cfRule type="expression" dxfId="3872" priority="1114" stopIfTrue="1">
      <formula>G43="走幅跳"</formula>
    </cfRule>
    <cfRule type="expression" dxfId="3871" priority="1115" stopIfTrue="1">
      <formula>G43="走高跳"</formula>
    </cfRule>
  </conditionalFormatting>
  <conditionalFormatting sqref="J47">
    <cfRule type="expression" dxfId="3870" priority="1001" stopIfTrue="1">
      <formula>I47="円盤投"</formula>
    </cfRule>
    <cfRule type="expression" dxfId="3869" priority="1002" stopIfTrue="1">
      <formula>I47="やり投"</formula>
    </cfRule>
    <cfRule type="expression" dxfId="3868" priority="1003" stopIfTrue="1">
      <formula>I47="砲丸投"</formula>
    </cfRule>
    <cfRule type="expression" dxfId="3867" priority="1004" stopIfTrue="1">
      <formula>I47="走幅跳"</formula>
    </cfRule>
    <cfRule type="expression" dxfId="3866" priority="1005" stopIfTrue="1">
      <formula>I47="走高跳"</formula>
    </cfRule>
  </conditionalFormatting>
  <conditionalFormatting sqref="J9">
    <cfRule type="expression" dxfId="3865" priority="1096" stopIfTrue="1">
      <formula>I9="円盤投"</formula>
    </cfRule>
    <cfRule type="expression" dxfId="3864" priority="1097" stopIfTrue="1">
      <formula>I9="やり投"</formula>
    </cfRule>
    <cfRule type="expression" dxfId="3863" priority="1098" stopIfTrue="1">
      <formula>I9="砲丸投"</formula>
    </cfRule>
    <cfRule type="expression" dxfId="3862" priority="1099" stopIfTrue="1">
      <formula>I9="走幅跳"</formula>
    </cfRule>
    <cfRule type="expression" dxfId="3861" priority="1100" stopIfTrue="1">
      <formula>I9="走高跳"</formula>
    </cfRule>
  </conditionalFormatting>
  <conditionalFormatting sqref="H11">
    <cfRule type="expression" dxfId="3860" priority="1191" stopIfTrue="1">
      <formula>G11="円盤投"</formula>
    </cfRule>
    <cfRule type="expression" dxfId="3859" priority="1192" stopIfTrue="1">
      <formula>G11="やり投"</formula>
    </cfRule>
    <cfRule type="expression" dxfId="3858" priority="1193" stopIfTrue="1">
      <formula>G11="砲丸投"</formula>
    </cfRule>
    <cfRule type="expression" dxfId="3857" priority="1194" stopIfTrue="1">
      <formula>G11="走幅跳"</formula>
    </cfRule>
    <cfRule type="expression" dxfId="3856" priority="1195" stopIfTrue="1">
      <formula>G11="走高跳"</formula>
    </cfRule>
  </conditionalFormatting>
  <conditionalFormatting sqref="H13">
    <cfRule type="expression" dxfId="3855" priority="1186" stopIfTrue="1">
      <formula>G13="円盤投"</formula>
    </cfRule>
    <cfRule type="expression" dxfId="3854" priority="1187" stopIfTrue="1">
      <formula>G13="やり投"</formula>
    </cfRule>
    <cfRule type="expression" dxfId="3853" priority="1188" stopIfTrue="1">
      <formula>G13="砲丸投"</formula>
    </cfRule>
    <cfRule type="expression" dxfId="3852" priority="1189" stopIfTrue="1">
      <formula>G13="走幅跳"</formula>
    </cfRule>
    <cfRule type="expression" dxfId="3851" priority="1190" stopIfTrue="1">
      <formula>G13="走高跳"</formula>
    </cfRule>
  </conditionalFormatting>
  <conditionalFormatting sqref="H15">
    <cfRule type="expression" dxfId="3850" priority="1181" stopIfTrue="1">
      <formula>G15="円盤投"</formula>
    </cfRule>
    <cfRule type="expression" dxfId="3849" priority="1182" stopIfTrue="1">
      <formula>G15="やり投"</formula>
    </cfRule>
    <cfRule type="expression" dxfId="3848" priority="1183" stopIfTrue="1">
      <formula>G15="砲丸投"</formula>
    </cfRule>
    <cfRule type="expression" dxfId="3847" priority="1184" stopIfTrue="1">
      <formula>G15="走幅跳"</formula>
    </cfRule>
    <cfRule type="expression" dxfId="3846" priority="1185" stopIfTrue="1">
      <formula>G15="走高跳"</formula>
    </cfRule>
  </conditionalFormatting>
  <conditionalFormatting sqref="H17">
    <cfRule type="expression" dxfId="3845" priority="1176" stopIfTrue="1">
      <formula>G17="円盤投"</formula>
    </cfRule>
    <cfRule type="expression" dxfId="3844" priority="1177" stopIfTrue="1">
      <formula>G17="やり投"</formula>
    </cfRule>
    <cfRule type="expression" dxfId="3843" priority="1178" stopIfTrue="1">
      <formula>G17="砲丸投"</formula>
    </cfRule>
    <cfRule type="expression" dxfId="3842" priority="1179" stopIfTrue="1">
      <formula>G17="走幅跳"</formula>
    </cfRule>
    <cfRule type="expression" dxfId="3841" priority="1180" stopIfTrue="1">
      <formula>G17="走高跳"</formula>
    </cfRule>
  </conditionalFormatting>
  <conditionalFormatting sqref="H19">
    <cfRule type="expression" dxfId="3840" priority="1171" stopIfTrue="1">
      <formula>G19="円盤投"</formula>
    </cfRule>
    <cfRule type="expression" dxfId="3839" priority="1172" stopIfTrue="1">
      <formula>G19="やり投"</formula>
    </cfRule>
    <cfRule type="expression" dxfId="3838" priority="1173" stopIfTrue="1">
      <formula>G19="砲丸投"</formula>
    </cfRule>
    <cfRule type="expression" dxfId="3837" priority="1174" stopIfTrue="1">
      <formula>G19="走幅跳"</formula>
    </cfRule>
    <cfRule type="expression" dxfId="3836" priority="1175" stopIfTrue="1">
      <formula>G19="走高跳"</formula>
    </cfRule>
  </conditionalFormatting>
  <conditionalFormatting sqref="H21">
    <cfRule type="expression" dxfId="3835" priority="1166" stopIfTrue="1">
      <formula>G21="円盤投"</formula>
    </cfRule>
    <cfRule type="expression" dxfId="3834" priority="1167" stopIfTrue="1">
      <formula>G21="やり投"</formula>
    </cfRule>
    <cfRule type="expression" dxfId="3833" priority="1168" stopIfTrue="1">
      <formula>G21="砲丸投"</formula>
    </cfRule>
    <cfRule type="expression" dxfId="3832" priority="1169" stopIfTrue="1">
      <formula>G21="走幅跳"</formula>
    </cfRule>
    <cfRule type="expression" dxfId="3831" priority="1170" stopIfTrue="1">
      <formula>G21="走高跳"</formula>
    </cfRule>
  </conditionalFormatting>
  <conditionalFormatting sqref="H23">
    <cfRule type="expression" dxfId="3830" priority="1161" stopIfTrue="1">
      <formula>G23="円盤投"</formula>
    </cfRule>
    <cfRule type="expression" dxfId="3829" priority="1162" stopIfTrue="1">
      <formula>G23="やり投"</formula>
    </cfRule>
    <cfRule type="expression" dxfId="3828" priority="1163" stopIfTrue="1">
      <formula>G23="砲丸投"</formula>
    </cfRule>
    <cfRule type="expression" dxfId="3827" priority="1164" stopIfTrue="1">
      <formula>G23="走幅跳"</formula>
    </cfRule>
    <cfRule type="expression" dxfId="3826" priority="1165" stopIfTrue="1">
      <formula>G23="走高跳"</formula>
    </cfRule>
  </conditionalFormatting>
  <conditionalFormatting sqref="H25">
    <cfRule type="expression" dxfId="3825" priority="1156" stopIfTrue="1">
      <formula>G25="円盤投"</formula>
    </cfRule>
    <cfRule type="expression" dxfId="3824" priority="1157" stopIfTrue="1">
      <formula>G25="やり投"</formula>
    </cfRule>
    <cfRule type="expression" dxfId="3823" priority="1158" stopIfTrue="1">
      <formula>G25="砲丸投"</formula>
    </cfRule>
    <cfRule type="expression" dxfId="3822" priority="1159" stopIfTrue="1">
      <formula>G25="走幅跳"</formula>
    </cfRule>
    <cfRule type="expression" dxfId="3821" priority="1160" stopIfTrue="1">
      <formula>G25="走高跳"</formula>
    </cfRule>
  </conditionalFormatting>
  <conditionalFormatting sqref="H27">
    <cfRule type="expression" dxfId="3820" priority="1151" stopIfTrue="1">
      <formula>G27="円盤投"</formula>
    </cfRule>
    <cfRule type="expression" dxfId="3819" priority="1152" stopIfTrue="1">
      <formula>G27="やり投"</formula>
    </cfRule>
    <cfRule type="expression" dxfId="3818" priority="1153" stopIfTrue="1">
      <formula>G27="砲丸投"</formula>
    </cfRule>
    <cfRule type="expression" dxfId="3817" priority="1154" stopIfTrue="1">
      <formula>G27="走幅跳"</formula>
    </cfRule>
    <cfRule type="expression" dxfId="3816" priority="1155" stopIfTrue="1">
      <formula>G27="走高跳"</formula>
    </cfRule>
  </conditionalFormatting>
  <conditionalFormatting sqref="H29">
    <cfRule type="expression" dxfId="3815" priority="1146" stopIfTrue="1">
      <formula>G29="円盤投"</formula>
    </cfRule>
    <cfRule type="expression" dxfId="3814" priority="1147" stopIfTrue="1">
      <formula>G29="やり投"</formula>
    </cfRule>
    <cfRule type="expression" dxfId="3813" priority="1148" stopIfTrue="1">
      <formula>G29="砲丸投"</formula>
    </cfRule>
    <cfRule type="expression" dxfId="3812" priority="1149" stopIfTrue="1">
      <formula>G29="走幅跳"</formula>
    </cfRule>
    <cfRule type="expression" dxfId="3811" priority="1150" stopIfTrue="1">
      <formula>G29="走高跳"</formula>
    </cfRule>
  </conditionalFormatting>
  <conditionalFormatting sqref="H31">
    <cfRule type="expression" dxfId="3810" priority="1141" stopIfTrue="1">
      <formula>G31="円盤投"</formula>
    </cfRule>
    <cfRule type="expression" dxfId="3809" priority="1142" stopIfTrue="1">
      <formula>G31="やり投"</formula>
    </cfRule>
    <cfRule type="expression" dxfId="3808" priority="1143" stopIfTrue="1">
      <formula>G31="砲丸投"</formula>
    </cfRule>
    <cfRule type="expression" dxfId="3807" priority="1144" stopIfTrue="1">
      <formula>G31="走幅跳"</formula>
    </cfRule>
    <cfRule type="expression" dxfId="3806" priority="1145" stopIfTrue="1">
      <formula>G31="走高跳"</formula>
    </cfRule>
  </conditionalFormatting>
  <conditionalFormatting sqref="H33">
    <cfRule type="expression" dxfId="3805" priority="1136" stopIfTrue="1">
      <formula>G33="円盤投"</formula>
    </cfRule>
    <cfRule type="expression" dxfId="3804" priority="1137" stopIfTrue="1">
      <formula>G33="やり投"</formula>
    </cfRule>
    <cfRule type="expression" dxfId="3803" priority="1138" stopIfTrue="1">
      <formula>G33="砲丸投"</formula>
    </cfRule>
    <cfRule type="expression" dxfId="3802" priority="1139" stopIfTrue="1">
      <formula>G33="走幅跳"</formula>
    </cfRule>
    <cfRule type="expression" dxfId="3801" priority="1140" stopIfTrue="1">
      <formula>G33="走高跳"</formula>
    </cfRule>
  </conditionalFormatting>
  <conditionalFormatting sqref="H35">
    <cfRule type="expression" dxfId="3800" priority="1131" stopIfTrue="1">
      <formula>G35="円盤投"</formula>
    </cfRule>
    <cfRule type="expression" dxfId="3799" priority="1132" stopIfTrue="1">
      <formula>G35="やり投"</formula>
    </cfRule>
    <cfRule type="expression" dxfId="3798" priority="1133" stopIfTrue="1">
      <formula>G35="砲丸投"</formula>
    </cfRule>
    <cfRule type="expression" dxfId="3797" priority="1134" stopIfTrue="1">
      <formula>G35="走幅跳"</formula>
    </cfRule>
    <cfRule type="expression" dxfId="3796" priority="1135" stopIfTrue="1">
      <formula>G35="走高跳"</formula>
    </cfRule>
  </conditionalFormatting>
  <conditionalFormatting sqref="H39">
    <cfRule type="expression" dxfId="3795" priority="1121" stopIfTrue="1">
      <formula>G39="円盤投"</formula>
    </cfRule>
    <cfRule type="expression" dxfId="3794" priority="1122" stopIfTrue="1">
      <formula>G39="やり投"</formula>
    </cfRule>
    <cfRule type="expression" dxfId="3793" priority="1123" stopIfTrue="1">
      <formula>G39="砲丸投"</formula>
    </cfRule>
    <cfRule type="expression" dxfId="3792" priority="1124" stopIfTrue="1">
      <formula>G39="走幅跳"</formula>
    </cfRule>
    <cfRule type="expression" dxfId="3791" priority="1125" stopIfTrue="1">
      <formula>G39="走高跳"</formula>
    </cfRule>
  </conditionalFormatting>
  <conditionalFormatting sqref="H41">
    <cfRule type="expression" dxfId="3790" priority="1116" stopIfTrue="1">
      <formula>G41="円盤投"</formula>
    </cfRule>
    <cfRule type="expression" dxfId="3789" priority="1117" stopIfTrue="1">
      <formula>G41="やり投"</formula>
    </cfRule>
    <cfRule type="expression" dxfId="3788" priority="1118" stopIfTrue="1">
      <formula>G41="砲丸投"</formula>
    </cfRule>
    <cfRule type="expression" dxfId="3787" priority="1119" stopIfTrue="1">
      <formula>G41="走幅跳"</formula>
    </cfRule>
    <cfRule type="expression" dxfId="3786" priority="1120" stopIfTrue="1">
      <formula>G41="走高跳"</formula>
    </cfRule>
  </conditionalFormatting>
  <conditionalFormatting sqref="H45">
    <cfRule type="expression" dxfId="3785" priority="1106" stopIfTrue="1">
      <formula>G45="円盤投"</formula>
    </cfRule>
    <cfRule type="expression" dxfId="3784" priority="1107" stopIfTrue="1">
      <formula>G45="やり投"</formula>
    </cfRule>
    <cfRule type="expression" dxfId="3783" priority="1108" stopIfTrue="1">
      <formula>G45="砲丸投"</formula>
    </cfRule>
    <cfRule type="expression" dxfId="3782" priority="1109" stopIfTrue="1">
      <formula>G45="走幅跳"</formula>
    </cfRule>
    <cfRule type="expression" dxfId="3781" priority="1110" stopIfTrue="1">
      <formula>G45="走高跳"</formula>
    </cfRule>
  </conditionalFormatting>
  <conditionalFormatting sqref="H47">
    <cfRule type="expression" dxfId="3780" priority="1101" stopIfTrue="1">
      <formula>G47="円盤投"</formula>
    </cfRule>
    <cfRule type="expression" dxfId="3779" priority="1102" stopIfTrue="1">
      <formula>G47="やり投"</formula>
    </cfRule>
    <cfRule type="expression" dxfId="3778" priority="1103" stopIfTrue="1">
      <formula>G47="砲丸投"</formula>
    </cfRule>
    <cfRule type="expression" dxfId="3777" priority="1104" stopIfTrue="1">
      <formula>G47="走幅跳"</formula>
    </cfRule>
    <cfRule type="expression" dxfId="3776" priority="1105" stopIfTrue="1">
      <formula>G47="走高跳"</formula>
    </cfRule>
  </conditionalFormatting>
  <conditionalFormatting sqref="J11">
    <cfRule type="expression" dxfId="3775" priority="1091" stopIfTrue="1">
      <formula>I11="円盤投"</formula>
    </cfRule>
    <cfRule type="expression" dxfId="3774" priority="1092" stopIfTrue="1">
      <formula>I11="やり投"</formula>
    </cfRule>
    <cfRule type="expression" dxfId="3773" priority="1093" stopIfTrue="1">
      <formula>I11="砲丸投"</formula>
    </cfRule>
    <cfRule type="expression" dxfId="3772" priority="1094" stopIfTrue="1">
      <formula>I11="走幅跳"</formula>
    </cfRule>
    <cfRule type="expression" dxfId="3771" priority="1095" stopIfTrue="1">
      <formula>I11="走高跳"</formula>
    </cfRule>
  </conditionalFormatting>
  <conditionalFormatting sqref="J13">
    <cfRule type="expression" dxfId="3770" priority="1086" stopIfTrue="1">
      <formula>I13="円盤投"</formula>
    </cfRule>
    <cfRule type="expression" dxfId="3769" priority="1087" stopIfTrue="1">
      <formula>I13="やり投"</formula>
    </cfRule>
    <cfRule type="expression" dxfId="3768" priority="1088" stopIfTrue="1">
      <formula>I13="砲丸投"</formula>
    </cfRule>
    <cfRule type="expression" dxfId="3767" priority="1089" stopIfTrue="1">
      <formula>I13="走幅跳"</formula>
    </cfRule>
    <cfRule type="expression" dxfId="3766" priority="1090" stopIfTrue="1">
      <formula>I13="走高跳"</formula>
    </cfRule>
  </conditionalFormatting>
  <conditionalFormatting sqref="J15">
    <cfRule type="expression" dxfId="3765" priority="1081" stopIfTrue="1">
      <formula>I15="円盤投"</formula>
    </cfRule>
    <cfRule type="expression" dxfId="3764" priority="1082" stopIfTrue="1">
      <formula>I15="やり投"</formula>
    </cfRule>
    <cfRule type="expression" dxfId="3763" priority="1083" stopIfTrue="1">
      <formula>I15="砲丸投"</formula>
    </cfRule>
    <cfRule type="expression" dxfId="3762" priority="1084" stopIfTrue="1">
      <formula>I15="走幅跳"</formula>
    </cfRule>
    <cfRule type="expression" dxfId="3761" priority="1085" stopIfTrue="1">
      <formula>I15="走高跳"</formula>
    </cfRule>
  </conditionalFormatting>
  <conditionalFormatting sqref="J17">
    <cfRule type="expression" dxfId="3760" priority="1076" stopIfTrue="1">
      <formula>I17="円盤投"</formula>
    </cfRule>
    <cfRule type="expression" dxfId="3759" priority="1077" stopIfTrue="1">
      <formula>I17="やり投"</formula>
    </cfRule>
    <cfRule type="expression" dxfId="3758" priority="1078" stopIfTrue="1">
      <formula>I17="砲丸投"</formula>
    </cfRule>
    <cfRule type="expression" dxfId="3757" priority="1079" stopIfTrue="1">
      <formula>I17="走幅跳"</formula>
    </cfRule>
    <cfRule type="expression" dxfId="3756" priority="1080" stopIfTrue="1">
      <formula>I17="走高跳"</formula>
    </cfRule>
  </conditionalFormatting>
  <conditionalFormatting sqref="J19">
    <cfRule type="expression" dxfId="3755" priority="1071" stopIfTrue="1">
      <formula>I19="円盤投"</formula>
    </cfRule>
    <cfRule type="expression" dxfId="3754" priority="1072" stopIfTrue="1">
      <formula>I19="やり投"</formula>
    </cfRule>
    <cfRule type="expression" dxfId="3753" priority="1073" stopIfTrue="1">
      <formula>I19="砲丸投"</formula>
    </cfRule>
    <cfRule type="expression" dxfId="3752" priority="1074" stopIfTrue="1">
      <formula>I19="走幅跳"</formula>
    </cfRule>
    <cfRule type="expression" dxfId="3751" priority="1075" stopIfTrue="1">
      <formula>I19="走高跳"</formula>
    </cfRule>
  </conditionalFormatting>
  <conditionalFormatting sqref="J21">
    <cfRule type="expression" dxfId="3750" priority="1066" stopIfTrue="1">
      <formula>I21="円盤投"</formula>
    </cfRule>
    <cfRule type="expression" dxfId="3749" priority="1067" stopIfTrue="1">
      <formula>I21="やり投"</formula>
    </cfRule>
    <cfRule type="expression" dxfId="3748" priority="1068" stopIfTrue="1">
      <formula>I21="砲丸投"</formula>
    </cfRule>
    <cfRule type="expression" dxfId="3747" priority="1069" stopIfTrue="1">
      <formula>I21="走幅跳"</formula>
    </cfRule>
    <cfRule type="expression" dxfId="3746" priority="1070" stopIfTrue="1">
      <formula>I21="走高跳"</formula>
    </cfRule>
  </conditionalFormatting>
  <conditionalFormatting sqref="J23">
    <cfRule type="expression" dxfId="3745" priority="1061" stopIfTrue="1">
      <formula>I23="円盤投"</formula>
    </cfRule>
    <cfRule type="expression" dxfId="3744" priority="1062" stopIfTrue="1">
      <formula>I23="やり投"</formula>
    </cfRule>
    <cfRule type="expression" dxfId="3743" priority="1063" stopIfTrue="1">
      <formula>I23="砲丸投"</formula>
    </cfRule>
    <cfRule type="expression" dxfId="3742" priority="1064" stopIfTrue="1">
      <formula>I23="走幅跳"</formula>
    </cfRule>
    <cfRule type="expression" dxfId="3741" priority="1065" stopIfTrue="1">
      <formula>I23="走高跳"</formula>
    </cfRule>
  </conditionalFormatting>
  <conditionalFormatting sqref="J25">
    <cfRule type="expression" dxfId="3740" priority="1056" stopIfTrue="1">
      <formula>I25="円盤投"</formula>
    </cfRule>
    <cfRule type="expression" dxfId="3739" priority="1057" stopIfTrue="1">
      <formula>I25="やり投"</formula>
    </cfRule>
    <cfRule type="expression" dxfId="3738" priority="1058" stopIfTrue="1">
      <formula>I25="砲丸投"</formula>
    </cfRule>
    <cfRule type="expression" dxfId="3737" priority="1059" stopIfTrue="1">
      <formula>I25="走幅跳"</formula>
    </cfRule>
    <cfRule type="expression" dxfId="3736" priority="1060" stopIfTrue="1">
      <formula>I25="走高跳"</formula>
    </cfRule>
  </conditionalFormatting>
  <conditionalFormatting sqref="J27">
    <cfRule type="expression" dxfId="3735" priority="1051" stopIfTrue="1">
      <formula>I27="円盤投"</formula>
    </cfRule>
    <cfRule type="expression" dxfId="3734" priority="1052" stopIfTrue="1">
      <formula>I27="やり投"</formula>
    </cfRule>
    <cfRule type="expression" dxfId="3733" priority="1053" stopIfTrue="1">
      <formula>I27="砲丸投"</formula>
    </cfRule>
    <cfRule type="expression" dxfId="3732" priority="1054" stopIfTrue="1">
      <formula>I27="走幅跳"</formula>
    </cfRule>
    <cfRule type="expression" dxfId="3731" priority="1055" stopIfTrue="1">
      <formula>I27="走高跳"</formula>
    </cfRule>
  </conditionalFormatting>
  <conditionalFormatting sqref="J29">
    <cfRule type="expression" dxfId="3730" priority="1046" stopIfTrue="1">
      <formula>I29="円盤投"</formula>
    </cfRule>
    <cfRule type="expression" dxfId="3729" priority="1047" stopIfTrue="1">
      <formula>I29="やり投"</formula>
    </cfRule>
    <cfRule type="expression" dxfId="3728" priority="1048" stopIfTrue="1">
      <formula>I29="砲丸投"</formula>
    </cfRule>
    <cfRule type="expression" dxfId="3727" priority="1049" stopIfTrue="1">
      <formula>I29="走幅跳"</formula>
    </cfRule>
    <cfRule type="expression" dxfId="3726" priority="1050" stopIfTrue="1">
      <formula>I29="走高跳"</formula>
    </cfRule>
  </conditionalFormatting>
  <conditionalFormatting sqref="J31">
    <cfRule type="expression" dxfId="3725" priority="1041" stopIfTrue="1">
      <formula>I31="円盤投"</formula>
    </cfRule>
    <cfRule type="expression" dxfId="3724" priority="1042" stopIfTrue="1">
      <formula>I31="やり投"</formula>
    </cfRule>
    <cfRule type="expression" dxfId="3723" priority="1043" stopIfTrue="1">
      <formula>I31="砲丸投"</formula>
    </cfRule>
    <cfRule type="expression" dxfId="3722" priority="1044" stopIfTrue="1">
      <formula>I31="走幅跳"</formula>
    </cfRule>
    <cfRule type="expression" dxfId="3721" priority="1045" stopIfTrue="1">
      <formula>I31="走高跳"</formula>
    </cfRule>
  </conditionalFormatting>
  <conditionalFormatting sqref="J33">
    <cfRule type="expression" dxfId="3720" priority="1036" stopIfTrue="1">
      <formula>I33="円盤投"</formula>
    </cfRule>
    <cfRule type="expression" dxfId="3719" priority="1037" stopIfTrue="1">
      <formula>I33="やり投"</formula>
    </cfRule>
    <cfRule type="expression" dxfId="3718" priority="1038" stopIfTrue="1">
      <formula>I33="砲丸投"</formula>
    </cfRule>
    <cfRule type="expression" dxfId="3717" priority="1039" stopIfTrue="1">
      <formula>I33="走幅跳"</formula>
    </cfRule>
    <cfRule type="expression" dxfId="3716" priority="1040" stopIfTrue="1">
      <formula>I33="走高跳"</formula>
    </cfRule>
  </conditionalFormatting>
  <conditionalFormatting sqref="J37">
    <cfRule type="expression" dxfId="3715" priority="1026" stopIfTrue="1">
      <formula>I37="円盤投"</formula>
    </cfRule>
    <cfRule type="expression" dxfId="3714" priority="1027" stopIfTrue="1">
      <formula>I37="やり投"</formula>
    </cfRule>
    <cfRule type="expression" dxfId="3713" priority="1028" stopIfTrue="1">
      <formula>I37="砲丸投"</formula>
    </cfRule>
    <cfRule type="expression" dxfId="3712" priority="1029" stopIfTrue="1">
      <formula>I37="走幅跳"</formula>
    </cfRule>
    <cfRule type="expression" dxfId="3711" priority="1030" stopIfTrue="1">
      <formula>I37="走高跳"</formula>
    </cfRule>
  </conditionalFormatting>
  <conditionalFormatting sqref="J39">
    <cfRule type="expression" dxfId="3710" priority="1021" stopIfTrue="1">
      <formula>I39="円盤投"</formula>
    </cfRule>
    <cfRule type="expression" dxfId="3709" priority="1022" stopIfTrue="1">
      <formula>I39="やり投"</formula>
    </cfRule>
    <cfRule type="expression" dxfId="3708" priority="1023" stopIfTrue="1">
      <formula>I39="砲丸投"</formula>
    </cfRule>
    <cfRule type="expression" dxfId="3707" priority="1024" stopIfTrue="1">
      <formula>I39="走幅跳"</formula>
    </cfRule>
    <cfRule type="expression" dxfId="3706" priority="1025" stopIfTrue="1">
      <formula>I39="走高跳"</formula>
    </cfRule>
  </conditionalFormatting>
  <conditionalFormatting sqref="J45">
    <cfRule type="expression" dxfId="3705" priority="1006" stopIfTrue="1">
      <formula>I45="円盤投"</formula>
    </cfRule>
    <cfRule type="expression" dxfId="3704" priority="1007" stopIfTrue="1">
      <formula>I45="やり投"</formula>
    </cfRule>
    <cfRule type="expression" dxfId="3703" priority="1008" stopIfTrue="1">
      <formula>I45="砲丸投"</formula>
    </cfRule>
    <cfRule type="expression" dxfId="3702" priority="1009" stopIfTrue="1">
      <formula>I45="走幅跳"</formula>
    </cfRule>
    <cfRule type="expression" dxfId="3701" priority="1010" stopIfTrue="1">
      <formula>I45="走高跳"</formula>
    </cfRule>
  </conditionalFormatting>
  <conditionalFormatting sqref="L9">
    <cfRule type="expression" dxfId="3700" priority="996" stopIfTrue="1">
      <formula>K9="円盤投"</formula>
    </cfRule>
    <cfRule type="expression" dxfId="3699" priority="997" stopIfTrue="1">
      <formula>K9="やり投"</formula>
    </cfRule>
    <cfRule type="expression" dxfId="3698" priority="998" stopIfTrue="1">
      <formula>K9="砲丸投"</formula>
    </cfRule>
    <cfRule type="expression" dxfId="3697" priority="999" stopIfTrue="1">
      <formula>K9="走幅跳"</formula>
    </cfRule>
    <cfRule type="expression" dxfId="3696" priority="1000" stopIfTrue="1">
      <formula>K9="走高跳"</formula>
    </cfRule>
  </conditionalFormatting>
  <conditionalFormatting sqref="L11">
    <cfRule type="expression" dxfId="3695" priority="991" stopIfTrue="1">
      <formula>K11="円盤投"</formula>
    </cfRule>
    <cfRule type="expression" dxfId="3694" priority="992" stopIfTrue="1">
      <formula>K11="やり投"</formula>
    </cfRule>
    <cfRule type="expression" dxfId="3693" priority="993" stopIfTrue="1">
      <formula>K11="砲丸投"</formula>
    </cfRule>
    <cfRule type="expression" dxfId="3692" priority="994" stopIfTrue="1">
      <formula>K11="走幅跳"</formula>
    </cfRule>
    <cfRule type="expression" dxfId="3691" priority="995" stopIfTrue="1">
      <formula>K11="走高跳"</formula>
    </cfRule>
  </conditionalFormatting>
  <conditionalFormatting sqref="L13">
    <cfRule type="expression" dxfId="3690" priority="986" stopIfTrue="1">
      <formula>K13="円盤投"</formula>
    </cfRule>
    <cfRule type="expression" dxfId="3689" priority="987" stopIfTrue="1">
      <formula>K13="やり投"</formula>
    </cfRule>
    <cfRule type="expression" dxfId="3688" priority="988" stopIfTrue="1">
      <formula>K13="砲丸投"</formula>
    </cfRule>
    <cfRule type="expression" dxfId="3687" priority="989" stopIfTrue="1">
      <formula>K13="走幅跳"</formula>
    </cfRule>
    <cfRule type="expression" dxfId="3686" priority="990" stopIfTrue="1">
      <formula>K13="走高跳"</formula>
    </cfRule>
  </conditionalFormatting>
  <conditionalFormatting sqref="L15">
    <cfRule type="expression" dxfId="3685" priority="981" stopIfTrue="1">
      <formula>K15="円盤投"</formula>
    </cfRule>
    <cfRule type="expression" dxfId="3684" priority="982" stopIfTrue="1">
      <formula>K15="やり投"</formula>
    </cfRule>
    <cfRule type="expression" dxfId="3683" priority="983" stopIfTrue="1">
      <formula>K15="砲丸投"</formula>
    </cfRule>
    <cfRule type="expression" dxfId="3682" priority="984" stopIfTrue="1">
      <formula>K15="走幅跳"</formula>
    </cfRule>
    <cfRule type="expression" dxfId="3681" priority="985" stopIfTrue="1">
      <formula>K15="走高跳"</formula>
    </cfRule>
  </conditionalFormatting>
  <conditionalFormatting sqref="L17">
    <cfRule type="expression" dxfId="3680" priority="976" stopIfTrue="1">
      <formula>K17="円盤投"</formula>
    </cfRule>
    <cfRule type="expression" dxfId="3679" priority="977" stopIfTrue="1">
      <formula>K17="やり投"</formula>
    </cfRule>
    <cfRule type="expression" dxfId="3678" priority="978" stopIfTrue="1">
      <formula>K17="砲丸投"</formula>
    </cfRule>
    <cfRule type="expression" dxfId="3677" priority="979" stopIfTrue="1">
      <formula>K17="走幅跳"</formula>
    </cfRule>
    <cfRule type="expression" dxfId="3676" priority="980" stopIfTrue="1">
      <formula>K17="走高跳"</formula>
    </cfRule>
  </conditionalFormatting>
  <conditionalFormatting sqref="L19">
    <cfRule type="expression" dxfId="3675" priority="971" stopIfTrue="1">
      <formula>K19="円盤投"</formula>
    </cfRule>
    <cfRule type="expression" dxfId="3674" priority="972" stopIfTrue="1">
      <formula>K19="やり投"</formula>
    </cfRule>
    <cfRule type="expression" dxfId="3673" priority="973" stopIfTrue="1">
      <formula>K19="砲丸投"</formula>
    </cfRule>
    <cfRule type="expression" dxfId="3672" priority="974" stopIfTrue="1">
      <formula>K19="走幅跳"</formula>
    </cfRule>
    <cfRule type="expression" dxfId="3671" priority="975" stopIfTrue="1">
      <formula>K19="走高跳"</formula>
    </cfRule>
  </conditionalFormatting>
  <conditionalFormatting sqref="L21">
    <cfRule type="expression" dxfId="3670" priority="966" stopIfTrue="1">
      <formula>K21="円盤投"</formula>
    </cfRule>
    <cfRule type="expression" dxfId="3669" priority="967" stopIfTrue="1">
      <formula>K21="やり投"</formula>
    </cfRule>
    <cfRule type="expression" dxfId="3668" priority="968" stopIfTrue="1">
      <formula>K21="砲丸投"</formula>
    </cfRule>
    <cfRule type="expression" dxfId="3667" priority="969" stopIfTrue="1">
      <formula>K21="走幅跳"</formula>
    </cfRule>
    <cfRule type="expression" dxfId="3666" priority="970" stopIfTrue="1">
      <formula>K21="走高跳"</formula>
    </cfRule>
  </conditionalFormatting>
  <conditionalFormatting sqref="L23">
    <cfRule type="expression" dxfId="3665" priority="961" stopIfTrue="1">
      <formula>K23="円盤投"</formula>
    </cfRule>
    <cfRule type="expression" dxfId="3664" priority="962" stopIfTrue="1">
      <formula>K23="やり投"</formula>
    </cfRule>
    <cfRule type="expression" dxfId="3663" priority="963" stopIfTrue="1">
      <formula>K23="砲丸投"</formula>
    </cfRule>
    <cfRule type="expression" dxfId="3662" priority="964" stopIfTrue="1">
      <formula>K23="走幅跳"</formula>
    </cfRule>
    <cfRule type="expression" dxfId="3661" priority="965" stopIfTrue="1">
      <formula>K23="走高跳"</formula>
    </cfRule>
  </conditionalFormatting>
  <conditionalFormatting sqref="L25">
    <cfRule type="expression" dxfId="3660" priority="956" stopIfTrue="1">
      <formula>K25="円盤投"</formula>
    </cfRule>
    <cfRule type="expression" dxfId="3659" priority="957" stopIfTrue="1">
      <formula>K25="やり投"</formula>
    </cfRule>
    <cfRule type="expression" dxfId="3658" priority="958" stopIfTrue="1">
      <formula>K25="砲丸投"</formula>
    </cfRule>
    <cfRule type="expression" dxfId="3657" priority="959" stopIfTrue="1">
      <formula>K25="走幅跳"</formula>
    </cfRule>
    <cfRule type="expression" dxfId="3656" priority="960" stopIfTrue="1">
      <formula>K25="走高跳"</formula>
    </cfRule>
  </conditionalFormatting>
  <conditionalFormatting sqref="L27">
    <cfRule type="expression" dxfId="3655" priority="951" stopIfTrue="1">
      <formula>K27="円盤投"</formula>
    </cfRule>
    <cfRule type="expression" dxfId="3654" priority="952" stopIfTrue="1">
      <formula>K27="やり投"</formula>
    </cfRule>
    <cfRule type="expression" dxfId="3653" priority="953" stopIfTrue="1">
      <formula>K27="砲丸投"</formula>
    </cfRule>
    <cfRule type="expression" dxfId="3652" priority="954" stopIfTrue="1">
      <formula>K27="走幅跳"</formula>
    </cfRule>
    <cfRule type="expression" dxfId="3651" priority="955" stopIfTrue="1">
      <formula>K27="走高跳"</formula>
    </cfRule>
  </conditionalFormatting>
  <conditionalFormatting sqref="L29">
    <cfRule type="expression" dxfId="3650" priority="946" stopIfTrue="1">
      <formula>K29="円盤投"</formula>
    </cfRule>
    <cfRule type="expression" dxfId="3649" priority="947" stopIfTrue="1">
      <formula>K29="やり投"</formula>
    </cfRule>
    <cfRule type="expression" dxfId="3648" priority="948" stopIfTrue="1">
      <formula>K29="砲丸投"</formula>
    </cfRule>
    <cfRule type="expression" dxfId="3647" priority="949" stopIfTrue="1">
      <formula>K29="走幅跳"</formula>
    </cfRule>
    <cfRule type="expression" dxfId="3646" priority="950" stopIfTrue="1">
      <formula>K29="走高跳"</formula>
    </cfRule>
  </conditionalFormatting>
  <conditionalFormatting sqref="L33">
    <cfRule type="expression" dxfId="3645" priority="936" stopIfTrue="1">
      <formula>K33="円盤投"</formula>
    </cfRule>
    <cfRule type="expression" dxfId="3644" priority="937" stopIfTrue="1">
      <formula>K33="やり投"</formula>
    </cfRule>
    <cfRule type="expression" dxfId="3643" priority="938" stopIfTrue="1">
      <formula>K33="砲丸投"</formula>
    </cfRule>
    <cfRule type="expression" dxfId="3642" priority="939" stopIfTrue="1">
      <formula>K33="走幅跳"</formula>
    </cfRule>
    <cfRule type="expression" dxfId="3641" priority="940" stopIfTrue="1">
      <formula>K33="走高跳"</formula>
    </cfRule>
  </conditionalFormatting>
  <conditionalFormatting sqref="L35">
    <cfRule type="expression" dxfId="3640" priority="931" stopIfTrue="1">
      <formula>K35="円盤投"</formula>
    </cfRule>
    <cfRule type="expression" dxfId="3639" priority="932" stopIfTrue="1">
      <formula>K35="やり投"</formula>
    </cfRule>
    <cfRule type="expression" dxfId="3638" priority="933" stopIfTrue="1">
      <formula>K35="砲丸投"</formula>
    </cfRule>
    <cfRule type="expression" dxfId="3637" priority="934" stopIfTrue="1">
      <formula>K35="走幅跳"</formula>
    </cfRule>
    <cfRule type="expression" dxfId="3636" priority="935" stopIfTrue="1">
      <formula>K35="走高跳"</formula>
    </cfRule>
  </conditionalFormatting>
  <conditionalFormatting sqref="L37">
    <cfRule type="expression" dxfId="3635" priority="926" stopIfTrue="1">
      <formula>K37="円盤投"</formula>
    </cfRule>
    <cfRule type="expression" dxfId="3634" priority="927" stopIfTrue="1">
      <formula>K37="やり投"</formula>
    </cfRule>
    <cfRule type="expression" dxfId="3633" priority="928" stopIfTrue="1">
      <formula>K37="砲丸投"</formula>
    </cfRule>
    <cfRule type="expression" dxfId="3632" priority="929" stopIfTrue="1">
      <formula>K37="走幅跳"</formula>
    </cfRule>
    <cfRule type="expression" dxfId="3631" priority="930" stopIfTrue="1">
      <formula>K37="走高跳"</formula>
    </cfRule>
  </conditionalFormatting>
  <conditionalFormatting sqref="L39">
    <cfRule type="expression" dxfId="3630" priority="921" stopIfTrue="1">
      <formula>K39="円盤投"</formula>
    </cfRule>
    <cfRule type="expression" dxfId="3629" priority="922" stopIfTrue="1">
      <formula>K39="やり投"</formula>
    </cfRule>
    <cfRule type="expression" dxfId="3628" priority="923" stopIfTrue="1">
      <formula>K39="砲丸投"</formula>
    </cfRule>
    <cfRule type="expression" dxfId="3627" priority="924" stopIfTrue="1">
      <formula>K39="走幅跳"</formula>
    </cfRule>
    <cfRule type="expression" dxfId="3626" priority="925" stopIfTrue="1">
      <formula>K39="走高跳"</formula>
    </cfRule>
  </conditionalFormatting>
  <conditionalFormatting sqref="L41">
    <cfRule type="expression" dxfId="3625" priority="916" stopIfTrue="1">
      <formula>K41="円盤投"</formula>
    </cfRule>
    <cfRule type="expression" dxfId="3624" priority="917" stopIfTrue="1">
      <formula>K41="やり投"</formula>
    </cfRule>
    <cfRule type="expression" dxfId="3623" priority="918" stopIfTrue="1">
      <formula>K41="砲丸投"</formula>
    </cfRule>
    <cfRule type="expression" dxfId="3622" priority="919" stopIfTrue="1">
      <formula>K41="走幅跳"</formula>
    </cfRule>
    <cfRule type="expression" dxfId="3621" priority="920" stopIfTrue="1">
      <formula>K41="走高跳"</formula>
    </cfRule>
  </conditionalFormatting>
  <conditionalFormatting sqref="L43">
    <cfRule type="expression" dxfId="3620" priority="911" stopIfTrue="1">
      <formula>K43="円盤投"</formula>
    </cfRule>
    <cfRule type="expression" dxfId="3619" priority="912" stopIfTrue="1">
      <formula>K43="やり投"</formula>
    </cfRule>
    <cfRule type="expression" dxfId="3618" priority="913" stopIfTrue="1">
      <formula>K43="砲丸投"</formula>
    </cfRule>
    <cfRule type="expression" dxfId="3617" priority="914" stopIfTrue="1">
      <formula>K43="走幅跳"</formula>
    </cfRule>
    <cfRule type="expression" dxfId="3616" priority="915" stopIfTrue="1">
      <formula>K43="走高跳"</formula>
    </cfRule>
  </conditionalFormatting>
  <conditionalFormatting sqref="L45">
    <cfRule type="expression" dxfId="3615" priority="906" stopIfTrue="1">
      <formula>K45="円盤投"</formula>
    </cfRule>
    <cfRule type="expression" dxfId="3614" priority="907" stopIfTrue="1">
      <formula>K45="やり投"</formula>
    </cfRule>
    <cfRule type="expression" dxfId="3613" priority="908" stopIfTrue="1">
      <formula>K45="砲丸投"</formula>
    </cfRule>
    <cfRule type="expression" dxfId="3612" priority="909" stopIfTrue="1">
      <formula>K45="走幅跳"</formula>
    </cfRule>
    <cfRule type="expression" dxfId="3611" priority="910" stopIfTrue="1">
      <formula>K45="走高跳"</formula>
    </cfRule>
  </conditionalFormatting>
  <conditionalFormatting sqref="L47">
    <cfRule type="expression" dxfId="3610" priority="901" stopIfTrue="1">
      <formula>K47="円盤投"</formula>
    </cfRule>
    <cfRule type="expression" dxfId="3609" priority="902" stopIfTrue="1">
      <formula>K47="やり投"</formula>
    </cfRule>
    <cfRule type="expression" dxfId="3608" priority="903" stopIfTrue="1">
      <formula>K47="砲丸投"</formula>
    </cfRule>
    <cfRule type="expression" dxfId="3607" priority="904" stopIfTrue="1">
      <formula>K47="走幅跳"</formula>
    </cfRule>
    <cfRule type="expression" dxfId="3606" priority="905" stopIfTrue="1">
      <formula>K47="走高跳"</formula>
    </cfRule>
  </conditionalFormatting>
  <conditionalFormatting sqref="H62">
    <cfRule type="expression" dxfId="3605" priority="896" stopIfTrue="1">
      <formula>G62="円盤投"</formula>
    </cfRule>
    <cfRule type="expression" dxfId="3604" priority="897" stopIfTrue="1">
      <formula>G62="やり投"</formula>
    </cfRule>
    <cfRule type="expression" dxfId="3603" priority="898" stopIfTrue="1">
      <formula>G62="砲丸投"</formula>
    </cfRule>
    <cfRule type="expression" dxfId="3602" priority="899" stopIfTrue="1">
      <formula>G62="走幅跳"</formula>
    </cfRule>
    <cfRule type="expression" dxfId="3601" priority="900" stopIfTrue="1">
      <formula>G62="走高跳"</formula>
    </cfRule>
  </conditionalFormatting>
  <conditionalFormatting sqref="L84">
    <cfRule type="expression" dxfId="3600" priority="641" stopIfTrue="1">
      <formula>K84="円盤投"</formula>
    </cfRule>
    <cfRule type="expression" dxfId="3599" priority="642" stopIfTrue="1">
      <formula>K84="やり投"</formula>
    </cfRule>
    <cfRule type="expression" dxfId="3598" priority="643" stopIfTrue="1">
      <formula>K84="砲丸投"</formula>
    </cfRule>
    <cfRule type="expression" dxfId="3597" priority="644" stopIfTrue="1">
      <formula>K84="走幅跳"</formula>
    </cfRule>
    <cfRule type="expression" dxfId="3596" priority="645" stopIfTrue="1">
      <formula>K84="走高跳"</formula>
    </cfRule>
  </conditionalFormatting>
  <conditionalFormatting sqref="J88">
    <cfRule type="expression" dxfId="3595" priority="731" stopIfTrue="1">
      <formula>I88="円盤投"</formula>
    </cfRule>
    <cfRule type="expression" dxfId="3594" priority="732" stopIfTrue="1">
      <formula>I88="やり投"</formula>
    </cfRule>
    <cfRule type="expression" dxfId="3593" priority="733" stopIfTrue="1">
      <formula>I88="砲丸投"</formula>
    </cfRule>
    <cfRule type="expression" dxfId="3592" priority="734" stopIfTrue="1">
      <formula>I88="走幅跳"</formula>
    </cfRule>
    <cfRule type="expression" dxfId="3591" priority="735" stopIfTrue="1">
      <formula>I88="走高跳"</formula>
    </cfRule>
  </conditionalFormatting>
  <conditionalFormatting sqref="H90">
    <cfRule type="expression" dxfId="3590" priority="826" stopIfTrue="1">
      <formula>G90="円盤投"</formula>
    </cfRule>
    <cfRule type="expression" dxfId="3589" priority="827" stopIfTrue="1">
      <formula>G90="やり投"</formula>
    </cfRule>
    <cfRule type="expression" dxfId="3588" priority="828" stopIfTrue="1">
      <formula>G90="砲丸投"</formula>
    </cfRule>
    <cfRule type="expression" dxfId="3587" priority="829" stopIfTrue="1">
      <formula>G90="走幅跳"</formula>
    </cfRule>
    <cfRule type="expression" dxfId="3586" priority="830" stopIfTrue="1">
      <formula>G90="走高跳"</formula>
    </cfRule>
  </conditionalFormatting>
  <conditionalFormatting sqref="J96">
    <cfRule type="expression" dxfId="3585" priority="711" stopIfTrue="1">
      <formula>I96="円盤投"</formula>
    </cfRule>
    <cfRule type="expression" dxfId="3584" priority="712" stopIfTrue="1">
      <formula>I96="やり投"</formula>
    </cfRule>
    <cfRule type="expression" dxfId="3583" priority="713" stopIfTrue="1">
      <formula>I96="砲丸投"</formula>
    </cfRule>
    <cfRule type="expression" dxfId="3582" priority="714" stopIfTrue="1">
      <formula>I96="走幅跳"</formula>
    </cfRule>
    <cfRule type="expression" dxfId="3581" priority="715" stopIfTrue="1">
      <formula>I96="走高跳"</formula>
    </cfRule>
  </conditionalFormatting>
  <conditionalFormatting sqref="J94">
    <cfRule type="expression" dxfId="3580" priority="716" stopIfTrue="1">
      <formula>I94="円盤投"</formula>
    </cfRule>
    <cfRule type="expression" dxfId="3579" priority="717" stopIfTrue="1">
      <formula>I94="やり投"</formula>
    </cfRule>
    <cfRule type="expression" dxfId="3578" priority="718" stopIfTrue="1">
      <formula>I94="砲丸投"</formula>
    </cfRule>
    <cfRule type="expression" dxfId="3577" priority="719" stopIfTrue="1">
      <formula>I94="走幅跳"</formula>
    </cfRule>
    <cfRule type="expression" dxfId="3576" priority="720" stopIfTrue="1">
      <formula>I94="走高跳"</formula>
    </cfRule>
  </conditionalFormatting>
  <conditionalFormatting sqref="H96">
    <cfRule type="expression" dxfId="3575" priority="811" stopIfTrue="1">
      <formula>G96="円盤投"</formula>
    </cfRule>
    <cfRule type="expression" dxfId="3574" priority="812" stopIfTrue="1">
      <formula>G96="やり投"</formula>
    </cfRule>
    <cfRule type="expression" dxfId="3573" priority="813" stopIfTrue="1">
      <formula>G96="砲丸投"</formula>
    </cfRule>
    <cfRule type="expression" dxfId="3572" priority="814" stopIfTrue="1">
      <formula>G96="走幅跳"</formula>
    </cfRule>
    <cfRule type="expression" dxfId="3571" priority="815" stopIfTrue="1">
      <formula>G96="走高跳"</formula>
    </cfRule>
  </conditionalFormatting>
  <conditionalFormatting sqref="J100">
    <cfRule type="expression" dxfId="3570" priority="701" stopIfTrue="1">
      <formula>I100="円盤投"</formula>
    </cfRule>
    <cfRule type="expression" dxfId="3569" priority="702" stopIfTrue="1">
      <formula>I100="やり投"</formula>
    </cfRule>
    <cfRule type="expression" dxfId="3568" priority="703" stopIfTrue="1">
      <formula>I100="砲丸投"</formula>
    </cfRule>
    <cfRule type="expression" dxfId="3567" priority="704" stopIfTrue="1">
      <formula>I100="走幅跳"</formula>
    </cfRule>
    <cfRule type="expression" dxfId="3566" priority="705" stopIfTrue="1">
      <formula>I100="走高跳"</formula>
    </cfRule>
  </conditionalFormatting>
  <conditionalFormatting sqref="J62">
    <cfRule type="expression" dxfId="3565" priority="796" stopIfTrue="1">
      <formula>I62="円盤投"</formula>
    </cfRule>
    <cfRule type="expression" dxfId="3564" priority="797" stopIfTrue="1">
      <formula>I62="やり投"</formula>
    </cfRule>
    <cfRule type="expression" dxfId="3563" priority="798" stopIfTrue="1">
      <formula>I62="砲丸投"</formula>
    </cfRule>
    <cfRule type="expression" dxfId="3562" priority="799" stopIfTrue="1">
      <formula>I62="走幅跳"</formula>
    </cfRule>
    <cfRule type="expression" dxfId="3561" priority="800" stopIfTrue="1">
      <formula>I62="走高跳"</formula>
    </cfRule>
  </conditionalFormatting>
  <conditionalFormatting sqref="H64">
    <cfRule type="expression" dxfId="3560" priority="891" stopIfTrue="1">
      <formula>G64="円盤投"</formula>
    </cfRule>
    <cfRule type="expression" dxfId="3559" priority="892" stopIfTrue="1">
      <formula>G64="やり投"</formula>
    </cfRule>
    <cfRule type="expression" dxfId="3558" priority="893" stopIfTrue="1">
      <formula>G64="砲丸投"</formula>
    </cfRule>
    <cfRule type="expression" dxfId="3557" priority="894" stopIfTrue="1">
      <formula>G64="走幅跳"</formula>
    </cfRule>
    <cfRule type="expression" dxfId="3556" priority="895" stopIfTrue="1">
      <formula>G64="走高跳"</formula>
    </cfRule>
  </conditionalFormatting>
  <conditionalFormatting sqref="H66">
    <cfRule type="expression" dxfId="3555" priority="886" stopIfTrue="1">
      <formula>G66="円盤投"</formula>
    </cfRule>
    <cfRule type="expression" dxfId="3554" priority="887" stopIfTrue="1">
      <formula>G66="やり投"</formula>
    </cfRule>
    <cfRule type="expression" dxfId="3553" priority="888" stopIfTrue="1">
      <formula>G66="砲丸投"</formula>
    </cfRule>
    <cfRule type="expression" dxfId="3552" priority="889" stopIfTrue="1">
      <formula>G66="走幅跳"</formula>
    </cfRule>
    <cfRule type="expression" dxfId="3551" priority="890" stopIfTrue="1">
      <formula>G66="走高跳"</formula>
    </cfRule>
  </conditionalFormatting>
  <conditionalFormatting sqref="H68">
    <cfRule type="expression" dxfId="3550" priority="881" stopIfTrue="1">
      <formula>G68="円盤投"</formula>
    </cfRule>
    <cfRule type="expression" dxfId="3549" priority="882" stopIfTrue="1">
      <formula>G68="やり投"</formula>
    </cfRule>
    <cfRule type="expression" dxfId="3548" priority="883" stopIfTrue="1">
      <formula>G68="砲丸投"</formula>
    </cfRule>
    <cfRule type="expression" dxfId="3547" priority="884" stopIfTrue="1">
      <formula>G68="走幅跳"</formula>
    </cfRule>
    <cfRule type="expression" dxfId="3546" priority="885" stopIfTrue="1">
      <formula>G68="走高跳"</formula>
    </cfRule>
  </conditionalFormatting>
  <conditionalFormatting sqref="H70">
    <cfRule type="expression" dxfId="3545" priority="876" stopIfTrue="1">
      <formula>G70="円盤投"</formula>
    </cfRule>
    <cfRule type="expression" dxfId="3544" priority="877" stopIfTrue="1">
      <formula>G70="やり投"</formula>
    </cfRule>
    <cfRule type="expression" dxfId="3543" priority="878" stopIfTrue="1">
      <formula>G70="砲丸投"</formula>
    </cfRule>
    <cfRule type="expression" dxfId="3542" priority="879" stopIfTrue="1">
      <formula>G70="走幅跳"</formula>
    </cfRule>
    <cfRule type="expression" dxfId="3541" priority="880" stopIfTrue="1">
      <formula>G70="走高跳"</formula>
    </cfRule>
  </conditionalFormatting>
  <conditionalFormatting sqref="H72">
    <cfRule type="expression" dxfId="3540" priority="871" stopIfTrue="1">
      <formula>G72="円盤投"</formula>
    </cfRule>
    <cfRule type="expression" dxfId="3539" priority="872" stopIfTrue="1">
      <formula>G72="やり投"</formula>
    </cfRule>
    <cfRule type="expression" dxfId="3538" priority="873" stopIfTrue="1">
      <formula>G72="砲丸投"</formula>
    </cfRule>
    <cfRule type="expression" dxfId="3537" priority="874" stopIfTrue="1">
      <formula>G72="走幅跳"</formula>
    </cfRule>
    <cfRule type="expression" dxfId="3536" priority="875" stopIfTrue="1">
      <formula>G72="走高跳"</formula>
    </cfRule>
  </conditionalFormatting>
  <conditionalFormatting sqref="H74">
    <cfRule type="expression" dxfId="3535" priority="866" stopIfTrue="1">
      <formula>G74="円盤投"</formula>
    </cfRule>
    <cfRule type="expression" dxfId="3534" priority="867" stopIfTrue="1">
      <formula>G74="やり投"</formula>
    </cfRule>
    <cfRule type="expression" dxfId="3533" priority="868" stopIfTrue="1">
      <formula>G74="砲丸投"</formula>
    </cfRule>
    <cfRule type="expression" dxfId="3532" priority="869" stopIfTrue="1">
      <formula>G74="走幅跳"</formula>
    </cfRule>
    <cfRule type="expression" dxfId="3531" priority="870" stopIfTrue="1">
      <formula>G74="走高跳"</formula>
    </cfRule>
  </conditionalFormatting>
  <conditionalFormatting sqref="H76">
    <cfRule type="expression" dxfId="3530" priority="861" stopIfTrue="1">
      <formula>G76="円盤投"</formula>
    </cfRule>
    <cfRule type="expression" dxfId="3529" priority="862" stopIfTrue="1">
      <formula>G76="やり投"</formula>
    </cfRule>
    <cfRule type="expression" dxfId="3528" priority="863" stopIfTrue="1">
      <formula>G76="砲丸投"</formula>
    </cfRule>
    <cfRule type="expression" dxfId="3527" priority="864" stopIfTrue="1">
      <formula>G76="走幅跳"</formula>
    </cfRule>
    <cfRule type="expression" dxfId="3526" priority="865" stopIfTrue="1">
      <formula>G76="走高跳"</formula>
    </cfRule>
  </conditionalFormatting>
  <conditionalFormatting sqref="H78">
    <cfRule type="expression" dxfId="3525" priority="856" stopIfTrue="1">
      <formula>G78="円盤投"</formula>
    </cfRule>
    <cfRule type="expression" dxfId="3524" priority="857" stopIfTrue="1">
      <formula>G78="やり投"</formula>
    </cfRule>
    <cfRule type="expression" dxfId="3523" priority="858" stopIfTrue="1">
      <formula>G78="砲丸投"</formula>
    </cfRule>
    <cfRule type="expression" dxfId="3522" priority="859" stopIfTrue="1">
      <formula>G78="走幅跳"</formula>
    </cfRule>
    <cfRule type="expression" dxfId="3521" priority="860" stopIfTrue="1">
      <formula>G78="走高跳"</formula>
    </cfRule>
  </conditionalFormatting>
  <conditionalFormatting sqref="H80">
    <cfRule type="expression" dxfId="3520" priority="851" stopIfTrue="1">
      <formula>G80="円盤投"</formula>
    </cfRule>
    <cfRule type="expression" dxfId="3519" priority="852" stopIfTrue="1">
      <formula>G80="やり投"</formula>
    </cfRule>
    <cfRule type="expression" dxfId="3518" priority="853" stopIfTrue="1">
      <formula>G80="砲丸投"</formula>
    </cfRule>
    <cfRule type="expression" dxfId="3517" priority="854" stopIfTrue="1">
      <formula>G80="走幅跳"</formula>
    </cfRule>
    <cfRule type="expression" dxfId="3516" priority="855" stopIfTrue="1">
      <formula>G80="走高跳"</formula>
    </cfRule>
  </conditionalFormatting>
  <conditionalFormatting sqref="H82">
    <cfRule type="expression" dxfId="3515" priority="846" stopIfTrue="1">
      <formula>G82="円盤投"</formula>
    </cfRule>
    <cfRule type="expression" dxfId="3514" priority="847" stopIfTrue="1">
      <formula>G82="やり投"</formula>
    </cfRule>
    <cfRule type="expression" dxfId="3513" priority="848" stopIfTrue="1">
      <formula>G82="砲丸投"</formula>
    </cfRule>
    <cfRule type="expression" dxfId="3512" priority="849" stopIfTrue="1">
      <formula>G82="走幅跳"</formula>
    </cfRule>
    <cfRule type="expression" dxfId="3511" priority="850" stopIfTrue="1">
      <formula>G82="走高跳"</formula>
    </cfRule>
  </conditionalFormatting>
  <conditionalFormatting sqref="H84">
    <cfRule type="expression" dxfId="3510" priority="841" stopIfTrue="1">
      <formula>G84="円盤投"</formula>
    </cfRule>
    <cfRule type="expression" dxfId="3509" priority="842" stopIfTrue="1">
      <formula>G84="やり投"</formula>
    </cfRule>
    <cfRule type="expression" dxfId="3508" priority="843" stopIfTrue="1">
      <formula>G84="砲丸投"</formula>
    </cfRule>
    <cfRule type="expression" dxfId="3507" priority="844" stopIfTrue="1">
      <formula>G84="走幅跳"</formula>
    </cfRule>
    <cfRule type="expression" dxfId="3506" priority="845" stopIfTrue="1">
      <formula>G84="走高跳"</formula>
    </cfRule>
  </conditionalFormatting>
  <conditionalFormatting sqref="H86">
    <cfRule type="expression" dxfId="3505" priority="836" stopIfTrue="1">
      <formula>G86="円盤投"</formula>
    </cfRule>
    <cfRule type="expression" dxfId="3504" priority="837" stopIfTrue="1">
      <formula>G86="やり投"</formula>
    </cfRule>
    <cfRule type="expression" dxfId="3503" priority="838" stopIfTrue="1">
      <formula>G86="砲丸投"</formula>
    </cfRule>
    <cfRule type="expression" dxfId="3502" priority="839" stopIfTrue="1">
      <formula>G86="走幅跳"</formula>
    </cfRule>
    <cfRule type="expression" dxfId="3501" priority="840" stopIfTrue="1">
      <formula>G86="走高跳"</formula>
    </cfRule>
  </conditionalFormatting>
  <conditionalFormatting sqref="H88">
    <cfRule type="expression" dxfId="3500" priority="831" stopIfTrue="1">
      <formula>G88="円盤投"</formula>
    </cfRule>
    <cfRule type="expression" dxfId="3499" priority="832" stopIfTrue="1">
      <formula>G88="やり投"</formula>
    </cfRule>
    <cfRule type="expression" dxfId="3498" priority="833" stopIfTrue="1">
      <formula>G88="砲丸投"</formula>
    </cfRule>
    <cfRule type="expression" dxfId="3497" priority="834" stopIfTrue="1">
      <formula>G88="走幅跳"</formula>
    </cfRule>
    <cfRule type="expression" dxfId="3496" priority="835" stopIfTrue="1">
      <formula>G88="走高跳"</formula>
    </cfRule>
  </conditionalFormatting>
  <conditionalFormatting sqref="H92">
    <cfRule type="expression" dxfId="3495" priority="821" stopIfTrue="1">
      <formula>G92="円盤投"</formula>
    </cfRule>
    <cfRule type="expression" dxfId="3494" priority="822" stopIfTrue="1">
      <formula>G92="やり投"</formula>
    </cfRule>
    <cfRule type="expression" dxfId="3493" priority="823" stopIfTrue="1">
      <formula>G92="砲丸投"</formula>
    </cfRule>
    <cfRule type="expression" dxfId="3492" priority="824" stopIfTrue="1">
      <formula>G92="走幅跳"</formula>
    </cfRule>
    <cfRule type="expression" dxfId="3491" priority="825" stopIfTrue="1">
      <formula>G92="走高跳"</formula>
    </cfRule>
  </conditionalFormatting>
  <conditionalFormatting sqref="H94">
    <cfRule type="expression" dxfId="3490" priority="816" stopIfTrue="1">
      <formula>G94="円盤投"</formula>
    </cfRule>
    <cfRule type="expression" dxfId="3489" priority="817" stopIfTrue="1">
      <formula>G94="やり投"</formula>
    </cfRule>
    <cfRule type="expression" dxfId="3488" priority="818" stopIfTrue="1">
      <formula>G94="砲丸投"</formula>
    </cfRule>
    <cfRule type="expression" dxfId="3487" priority="819" stopIfTrue="1">
      <formula>G94="走幅跳"</formula>
    </cfRule>
    <cfRule type="expression" dxfId="3486" priority="820" stopIfTrue="1">
      <formula>G94="走高跳"</formula>
    </cfRule>
  </conditionalFormatting>
  <conditionalFormatting sqref="H98">
    <cfRule type="expression" dxfId="3485" priority="806" stopIfTrue="1">
      <formula>G98="円盤投"</formula>
    </cfRule>
    <cfRule type="expression" dxfId="3484" priority="807" stopIfTrue="1">
      <formula>G98="やり投"</formula>
    </cfRule>
    <cfRule type="expression" dxfId="3483" priority="808" stopIfTrue="1">
      <formula>G98="砲丸投"</formula>
    </cfRule>
    <cfRule type="expression" dxfId="3482" priority="809" stopIfTrue="1">
      <formula>G98="走幅跳"</formula>
    </cfRule>
    <cfRule type="expression" dxfId="3481" priority="810" stopIfTrue="1">
      <formula>G98="走高跳"</formula>
    </cfRule>
  </conditionalFormatting>
  <conditionalFormatting sqref="H100">
    <cfRule type="expression" dxfId="3480" priority="801" stopIfTrue="1">
      <formula>G100="円盤投"</formula>
    </cfRule>
    <cfRule type="expression" dxfId="3479" priority="802" stopIfTrue="1">
      <formula>G100="やり投"</formula>
    </cfRule>
    <cfRule type="expression" dxfId="3478" priority="803" stopIfTrue="1">
      <formula>G100="砲丸投"</formula>
    </cfRule>
    <cfRule type="expression" dxfId="3477" priority="804" stopIfTrue="1">
      <formula>G100="走幅跳"</formula>
    </cfRule>
    <cfRule type="expression" dxfId="3476" priority="805" stopIfTrue="1">
      <formula>G100="走高跳"</formula>
    </cfRule>
  </conditionalFormatting>
  <conditionalFormatting sqref="J64">
    <cfRule type="expression" dxfId="3475" priority="791" stopIfTrue="1">
      <formula>I64="円盤投"</formula>
    </cfRule>
    <cfRule type="expression" dxfId="3474" priority="792" stopIfTrue="1">
      <formula>I64="やり投"</formula>
    </cfRule>
    <cfRule type="expression" dxfId="3473" priority="793" stopIfTrue="1">
      <formula>I64="砲丸投"</formula>
    </cfRule>
    <cfRule type="expression" dxfId="3472" priority="794" stopIfTrue="1">
      <formula>I64="走幅跳"</formula>
    </cfRule>
    <cfRule type="expression" dxfId="3471" priority="795" stopIfTrue="1">
      <formula>I64="走高跳"</formula>
    </cfRule>
  </conditionalFormatting>
  <conditionalFormatting sqref="J66">
    <cfRule type="expression" dxfId="3470" priority="786" stopIfTrue="1">
      <formula>I66="円盤投"</formula>
    </cfRule>
    <cfRule type="expression" dxfId="3469" priority="787" stopIfTrue="1">
      <formula>I66="やり投"</formula>
    </cfRule>
    <cfRule type="expression" dxfId="3468" priority="788" stopIfTrue="1">
      <formula>I66="砲丸投"</formula>
    </cfRule>
    <cfRule type="expression" dxfId="3467" priority="789" stopIfTrue="1">
      <formula>I66="走幅跳"</formula>
    </cfRule>
    <cfRule type="expression" dxfId="3466" priority="790" stopIfTrue="1">
      <formula>I66="走高跳"</formula>
    </cfRule>
  </conditionalFormatting>
  <conditionalFormatting sqref="J68">
    <cfRule type="expression" dxfId="3465" priority="781" stopIfTrue="1">
      <formula>I68="円盤投"</formula>
    </cfRule>
    <cfRule type="expression" dxfId="3464" priority="782" stopIfTrue="1">
      <formula>I68="やり投"</formula>
    </cfRule>
    <cfRule type="expression" dxfId="3463" priority="783" stopIfTrue="1">
      <formula>I68="砲丸投"</formula>
    </cfRule>
    <cfRule type="expression" dxfId="3462" priority="784" stopIfTrue="1">
      <formula>I68="走幅跳"</formula>
    </cfRule>
    <cfRule type="expression" dxfId="3461" priority="785" stopIfTrue="1">
      <formula>I68="走高跳"</formula>
    </cfRule>
  </conditionalFormatting>
  <conditionalFormatting sqref="J70">
    <cfRule type="expression" dxfId="3460" priority="776" stopIfTrue="1">
      <formula>I70="円盤投"</formula>
    </cfRule>
    <cfRule type="expression" dxfId="3459" priority="777" stopIfTrue="1">
      <formula>I70="やり投"</formula>
    </cfRule>
    <cfRule type="expression" dxfId="3458" priority="778" stopIfTrue="1">
      <formula>I70="砲丸投"</formula>
    </cfRule>
    <cfRule type="expression" dxfId="3457" priority="779" stopIfTrue="1">
      <formula>I70="走幅跳"</formula>
    </cfRule>
    <cfRule type="expression" dxfId="3456" priority="780" stopIfTrue="1">
      <formula>I70="走高跳"</formula>
    </cfRule>
  </conditionalFormatting>
  <conditionalFormatting sqref="J72">
    <cfRule type="expression" dxfId="3455" priority="771" stopIfTrue="1">
      <formula>I72="円盤投"</formula>
    </cfRule>
    <cfRule type="expression" dxfId="3454" priority="772" stopIfTrue="1">
      <formula>I72="やり投"</formula>
    </cfRule>
    <cfRule type="expression" dxfId="3453" priority="773" stopIfTrue="1">
      <formula>I72="砲丸投"</formula>
    </cfRule>
    <cfRule type="expression" dxfId="3452" priority="774" stopIfTrue="1">
      <formula>I72="走幅跳"</formula>
    </cfRule>
    <cfRule type="expression" dxfId="3451" priority="775" stopIfTrue="1">
      <formula>I72="走高跳"</formula>
    </cfRule>
  </conditionalFormatting>
  <conditionalFormatting sqref="J74">
    <cfRule type="expression" dxfId="3450" priority="766" stopIfTrue="1">
      <formula>I74="円盤投"</formula>
    </cfRule>
    <cfRule type="expression" dxfId="3449" priority="767" stopIfTrue="1">
      <formula>I74="やり投"</formula>
    </cfRule>
    <cfRule type="expression" dxfId="3448" priority="768" stopIfTrue="1">
      <formula>I74="砲丸投"</formula>
    </cfRule>
    <cfRule type="expression" dxfId="3447" priority="769" stopIfTrue="1">
      <formula>I74="走幅跳"</formula>
    </cfRule>
    <cfRule type="expression" dxfId="3446" priority="770" stopIfTrue="1">
      <formula>I74="走高跳"</formula>
    </cfRule>
  </conditionalFormatting>
  <conditionalFormatting sqref="J76">
    <cfRule type="expression" dxfId="3445" priority="761" stopIfTrue="1">
      <formula>I76="円盤投"</formula>
    </cfRule>
    <cfRule type="expression" dxfId="3444" priority="762" stopIfTrue="1">
      <formula>I76="やり投"</formula>
    </cfRule>
    <cfRule type="expression" dxfId="3443" priority="763" stopIfTrue="1">
      <formula>I76="砲丸投"</formula>
    </cfRule>
    <cfRule type="expression" dxfId="3442" priority="764" stopIfTrue="1">
      <formula>I76="走幅跳"</formula>
    </cfRule>
    <cfRule type="expression" dxfId="3441" priority="765" stopIfTrue="1">
      <formula>I76="走高跳"</formula>
    </cfRule>
  </conditionalFormatting>
  <conditionalFormatting sqref="J78">
    <cfRule type="expression" dxfId="3440" priority="756" stopIfTrue="1">
      <formula>I78="円盤投"</formula>
    </cfRule>
    <cfRule type="expression" dxfId="3439" priority="757" stopIfTrue="1">
      <formula>I78="やり投"</formula>
    </cfRule>
    <cfRule type="expression" dxfId="3438" priority="758" stopIfTrue="1">
      <formula>I78="砲丸投"</formula>
    </cfRule>
    <cfRule type="expression" dxfId="3437" priority="759" stopIfTrue="1">
      <formula>I78="走幅跳"</formula>
    </cfRule>
    <cfRule type="expression" dxfId="3436" priority="760" stopIfTrue="1">
      <formula>I78="走高跳"</formula>
    </cfRule>
  </conditionalFormatting>
  <conditionalFormatting sqref="J80">
    <cfRule type="expression" dxfId="3435" priority="751" stopIfTrue="1">
      <formula>I80="円盤投"</formula>
    </cfRule>
    <cfRule type="expression" dxfId="3434" priority="752" stopIfTrue="1">
      <formula>I80="やり投"</formula>
    </cfRule>
    <cfRule type="expression" dxfId="3433" priority="753" stopIfTrue="1">
      <formula>I80="砲丸投"</formula>
    </cfRule>
    <cfRule type="expression" dxfId="3432" priority="754" stopIfTrue="1">
      <formula>I80="走幅跳"</formula>
    </cfRule>
    <cfRule type="expression" dxfId="3431" priority="755" stopIfTrue="1">
      <formula>I80="走高跳"</formula>
    </cfRule>
  </conditionalFormatting>
  <conditionalFormatting sqref="J82">
    <cfRule type="expression" dxfId="3430" priority="746" stopIfTrue="1">
      <formula>I82="円盤投"</formula>
    </cfRule>
    <cfRule type="expression" dxfId="3429" priority="747" stopIfTrue="1">
      <formula>I82="やり投"</formula>
    </cfRule>
    <cfRule type="expression" dxfId="3428" priority="748" stopIfTrue="1">
      <formula>I82="砲丸投"</formula>
    </cfRule>
    <cfRule type="expression" dxfId="3427" priority="749" stopIfTrue="1">
      <formula>I82="走幅跳"</formula>
    </cfRule>
    <cfRule type="expression" dxfId="3426" priority="750" stopIfTrue="1">
      <formula>I82="走高跳"</formula>
    </cfRule>
  </conditionalFormatting>
  <conditionalFormatting sqref="J84">
    <cfRule type="expression" dxfId="3425" priority="741" stopIfTrue="1">
      <formula>I84="円盤投"</formula>
    </cfRule>
    <cfRule type="expression" dxfId="3424" priority="742" stopIfTrue="1">
      <formula>I84="やり投"</formula>
    </cfRule>
    <cfRule type="expression" dxfId="3423" priority="743" stopIfTrue="1">
      <formula>I84="砲丸投"</formula>
    </cfRule>
    <cfRule type="expression" dxfId="3422" priority="744" stopIfTrue="1">
      <formula>I84="走幅跳"</formula>
    </cfRule>
    <cfRule type="expression" dxfId="3421" priority="745" stopIfTrue="1">
      <formula>I84="走高跳"</formula>
    </cfRule>
  </conditionalFormatting>
  <conditionalFormatting sqref="J86">
    <cfRule type="expression" dxfId="3420" priority="736" stopIfTrue="1">
      <formula>I86="円盤投"</formula>
    </cfRule>
    <cfRule type="expression" dxfId="3419" priority="737" stopIfTrue="1">
      <formula>I86="やり投"</formula>
    </cfRule>
    <cfRule type="expression" dxfId="3418" priority="738" stopIfTrue="1">
      <formula>I86="砲丸投"</formula>
    </cfRule>
    <cfRule type="expression" dxfId="3417" priority="739" stopIfTrue="1">
      <formula>I86="走幅跳"</formula>
    </cfRule>
    <cfRule type="expression" dxfId="3416" priority="740" stopIfTrue="1">
      <formula>I86="走高跳"</formula>
    </cfRule>
  </conditionalFormatting>
  <conditionalFormatting sqref="J90">
    <cfRule type="expression" dxfId="3415" priority="726" stopIfTrue="1">
      <formula>I90="円盤投"</formula>
    </cfRule>
    <cfRule type="expression" dxfId="3414" priority="727" stopIfTrue="1">
      <formula>I90="やり投"</formula>
    </cfRule>
    <cfRule type="expression" dxfId="3413" priority="728" stopIfTrue="1">
      <formula>I90="砲丸投"</formula>
    </cfRule>
    <cfRule type="expression" dxfId="3412" priority="729" stopIfTrue="1">
      <formula>I90="走幅跳"</formula>
    </cfRule>
    <cfRule type="expression" dxfId="3411" priority="730" stopIfTrue="1">
      <formula>I90="走高跳"</formula>
    </cfRule>
  </conditionalFormatting>
  <conditionalFormatting sqref="J92">
    <cfRule type="expression" dxfId="3410" priority="721" stopIfTrue="1">
      <formula>I92="円盤投"</formula>
    </cfRule>
    <cfRule type="expression" dxfId="3409" priority="722" stopIfTrue="1">
      <formula>I92="やり投"</formula>
    </cfRule>
    <cfRule type="expression" dxfId="3408" priority="723" stopIfTrue="1">
      <formula>I92="砲丸投"</formula>
    </cfRule>
    <cfRule type="expression" dxfId="3407" priority="724" stopIfTrue="1">
      <formula>I92="走幅跳"</formula>
    </cfRule>
    <cfRule type="expression" dxfId="3406" priority="725" stopIfTrue="1">
      <formula>I92="走高跳"</formula>
    </cfRule>
  </conditionalFormatting>
  <conditionalFormatting sqref="J98">
    <cfRule type="expression" dxfId="3405" priority="706" stopIfTrue="1">
      <formula>I98="円盤投"</formula>
    </cfRule>
    <cfRule type="expression" dxfId="3404" priority="707" stopIfTrue="1">
      <formula>I98="やり投"</formula>
    </cfRule>
    <cfRule type="expression" dxfId="3403" priority="708" stopIfTrue="1">
      <formula>I98="砲丸投"</formula>
    </cfRule>
    <cfRule type="expression" dxfId="3402" priority="709" stopIfTrue="1">
      <formula>I98="走幅跳"</formula>
    </cfRule>
    <cfRule type="expression" dxfId="3401" priority="710" stopIfTrue="1">
      <formula>I98="走高跳"</formula>
    </cfRule>
  </conditionalFormatting>
  <conditionalFormatting sqref="L62">
    <cfRule type="expression" dxfId="3400" priority="696" stopIfTrue="1">
      <formula>K62="円盤投"</formula>
    </cfRule>
    <cfRule type="expression" dxfId="3399" priority="697" stopIfTrue="1">
      <formula>K62="やり投"</formula>
    </cfRule>
    <cfRule type="expression" dxfId="3398" priority="698" stopIfTrue="1">
      <formula>K62="砲丸投"</formula>
    </cfRule>
    <cfRule type="expression" dxfId="3397" priority="699" stopIfTrue="1">
      <formula>K62="走幅跳"</formula>
    </cfRule>
    <cfRule type="expression" dxfId="3396" priority="700" stopIfTrue="1">
      <formula>K62="走高跳"</formula>
    </cfRule>
  </conditionalFormatting>
  <conditionalFormatting sqref="L64">
    <cfRule type="expression" dxfId="3395" priority="691" stopIfTrue="1">
      <formula>K64="円盤投"</formula>
    </cfRule>
    <cfRule type="expression" dxfId="3394" priority="692" stopIfTrue="1">
      <formula>K64="やり投"</formula>
    </cfRule>
    <cfRule type="expression" dxfId="3393" priority="693" stopIfTrue="1">
      <formula>K64="砲丸投"</formula>
    </cfRule>
    <cfRule type="expression" dxfId="3392" priority="694" stopIfTrue="1">
      <formula>K64="走幅跳"</formula>
    </cfRule>
    <cfRule type="expression" dxfId="3391" priority="695" stopIfTrue="1">
      <formula>K64="走高跳"</formula>
    </cfRule>
  </conditionalFormatting>
  <conditionalFormatting sqref="L66">
    <cfRule type="expression" dxfId="3390" priority="686" stopIfTrue="1">
      <formula>K66="円盤投"</formula>
    </cfRule>
    <cfRule type="expression" dxfId="3389" priority="687" stopIfTrue="1">
      <formula>K66="やり投"</formula>
    </cfRule>
    <cfRule type="expression" dxfId="3388" priority="688" stopIfTrue="1">
      <formula>K66="砲丸投"</formula>
    </cfRule>
    <cfRule type="expression" dxfId="3387" priority="689" stopIfTrue="1">
      <formula>K66="走幅跳"</formula>
    </cfRule>
    <cfRule type="expression" dxfId="3386" priority="690" stopIfTrue="1">
      <formula>K66="走高跳"</formula>
    </cfRule>
  </conditionalFormatting>
  <conditionalFormatting sqref="L68">
    <cfRule type="expression" dxfId="3385" priority="681" stopIfTrue="1">
      <formula>K68="円盤投"</formula>
    </cfRule>
    <cfRule type="expression" dxfId="3384" priority="682" stopIfTrue="1">
      <formula>K68="やり投"</formula>
    </cfRule>
    <cfRule type="expression" dxfId="3383" priority="683" stopIfTrue="1">
      <formula>K68="砲丸投"</formula>
    </cfRule>
    <cfRule type="expression" dxfId="3382" priority="684" stopIfTrue="1">
      <formula>K68="走幅跳"</formula>
    </cfRule>
    <cfRule type="expression" dxfId="3381" priority="685" stopIfTrue="1">
      <formula>K68="走高跳"</formula>
    </cfRule>
  </conditionalFormatting>
  <conditionalFormatting sqref="L70">
    <cfRule type="expression" dxfId="3380" priority="676" stopIfTrue="1">
      <formula>K70="円盤投"</formula>
    </cfRule>
    <cfRule type="expression" dxfId="3379" priority="677" stopIfTrue="1">
      <formula>K70="やり投"</formula>
    </cfRule>
    <cfRule type="expression" dxfId="3378" priority="678" stopIfTrue="1">
      <formula>K70="砲丸投"</formula>
    </cfRule>
    <cfRule type="expression" dxfId="3377" priority="679" stopIfTrue="1">
      <formula>K70="走幅跳"</formula>
    </cfRule>
    <cfRule type="expression" dxfId="3376" priority="680" stopIfTrue="1">
      <formula>K70="走高跳"</formula>
    </cfRule>
  </conditionalFormatting>
  <conditionalFormatting sqref="L72">
    <cfRule type="expression" dxfId="3375" priority="671" stopIfTrue="1">
      <formula>K72="円盤投"</formula>
    </cfRule>
    <cfRule type="expression" dxfId="3374" priority="672" stopIfTrue="1">
      <formula>K72="やり投"</formula>
    </cfRule>
    <cfRule type="expression" dxfId="3373" priority="673" stopIfTrue="1">
      <formula>K72="砲丸投"</formula>
    </cfRule>
    <cfRule type="expression" dxfId="3372" priority="674" stopIfTrue="1">
      <formula>K72="走幅跳"</formula>
    </cfRule>
    <cfRule type="expression" dxfId="3371" priority="675" stopIfTrue="1">
      <formula>K72="走高跳"</formula>
    </cfRule>
  </conditionalFormatting>
  <conditionalFormatting sqref="L74">
    <cfRule type="expression" dxfId="3370" priority="666" stopIfTrue="1">
      <formula>K74="円盤投"</formula>
    </cfRule>
    <cfRule type="expression" dxfId="3369" priority="667" stopIfTrue="1">
      <formula>K74="やり投"</formula>
    </cfRule>
    <cfRule type="expression" dxfId="3368" priority="668" stopIfTrue="1">
      <formula>K74="砲丸投"</formula>
    </cfRule>
    <cfRule type="expression" dxfId="3367" priority="669" stopIfTrue="1">
      <formula>K74="走幅跳"</formula>
    </cfRule>
    <cfRule type="expression" dxfId="3366" priority="670" stopIfTrue="1">
      <formula>K74="走高跳"</formula>
    </cfRule>
  </conditionalFormatting>
  <conditionalFormatting sqref="L76">
    <cfRule type="expression" dxfId="3365" priority="661" stopIfTrue="1">
      <formula>K76="円盤投"</formula>
    </cfRule>
    <cfRule type="expression" dxfId="3364" priority="662" stopIfTrue="1">
      <formula>K76="やり投"</formula>
    </cfRule>
    <cfRule type="expression" dxfId="3363" priority="663" stopIfTrue="1">
      <formula>K76="砲丸投"</formula>
    </cfRule>
    <cfRule type="expression" dxfId="3362" priority="664" stopIfTrue="1">
      <formula>K76="走幅跳"</formula>
    </cfRule>
    <cfRule type="expression" dxfId="3361" priority="665" stopIfTrue="1">
      <formula>K76="走高跳"</formula>
    </cfRule>
  </conditionalFormatting>
  <conditionalFormatting sqref="L78">
    <cfRule type="expression" dxfId="3360" priority="656" stopIfTrue="1">
      <formula>K78="円盤投"</formula>
    </cfRule>
    <cfRule type="expression" dxfId="3359" priority="657" stopIfTrue="1">
      <formula>K78="やり投"</formula>
    </cfRule>
    <cfRule type="expression" dxfId="3358" priority="658" stopIfTrue="1">
      <formula>K78="砲丸投"</formula>
    </cfRule>
    <cfRule type="expression" dxfId="3357" priority="659" stopIfTrue="1">
      <formula>K78="走幅跳"</formula>
    </cfRule>
    <cfRule type="expression" dxfId="3356" priority="660" stopIfTrue="1">
      <formula>K78="走高跳"</formula>
    </cfRule>
  </conditionalFormatting>
  <conditionalFormatting sqref="L80">
    <cfRule type="expression" dxfId="3355" priority="651" stopIfTrue="1">
      <formula>K80="円盤投"</formula>
    </cfRule>
    <cfRule type="expression" dxfId="3354" priority="652" stopIfTrue="1">
      <formula>K80="やり投"</formula>
    </cfRule>
    <cfRule type="expression" dxfId="3353" priority="653" stopIfTrue="1">
      <formula>K80="砲丸投"</formula>
    </cfRule>
    <cfRule type="expression" dxfId="3352" priority="654" stopIfTrue="1">
      <formula>K80="走幅跳"</formula>
    </cfRule>
    <cfRule type="expression" dxfId="3351" priority="655" stopIfTrue="1">
      <formula>K80="走高跳"</formula>
    </cfRule>
  </conditionalFormatting>
  <conditionalFormatting sqref="L82">
    <cfRule type="expression" dxfId="3350" priority="646" stopIfTrue="1">
      <formula>K82="円盤投"</formula>
    </cfRule>
    <cfRule type="expression" dxfId="3349" priority="647" stopIfTrue="1">
      <formula>K82="やり投"</formula>
    </cfRule>
    <cfRule type="expression" dxfId="3348" priority="648" stopIfTrue="1">
      <formula>K82="砲丸投"</formula>
    </cfRule>
    <cfRule type="expression" dxfId="3347" priority="649" stopIfTrue="1">
      <formula>K82="走幅跳"</formula>
    </cfRule>
    <cfRule type="expression" dxfId="3346" priority="650" stopIfTrue="1">
      <formula>K82="走高跳"</formula>
    </cfRule>
  </conditionalFormatting>
  <conditionalFormatting sqref="L86">
    <cfRule type="expression" dxfId="3345" priority="636" stopIfTrue="1">
      <formula>K86="円盤投"</formula>
    </cfRule>
    <cfRule type="expression" dxfId="3344" priority="637" stopIfTrue="1">
      <formula>K86="やり投"</formula>
    </cfRule>
    <cfRule type="expression" dxfId="3343" priority="638" stopIfTrue="1">
      <formula>K86="砲丸投"</formula>
    </cfRule>
    <cfRule type="expression" dxfId="3342" priority="639" stopIfTrue="1">
      <formula>K86="走幅跳"</formula>
    </cfRule>
    <cfRule type="expression" dxfId="3341" priority="640" stopIfTrue="1">
      <formula>K86="走高跳"</formula>
    </cfRule>
  </conditionalFormatting>
  <conditionalFormatting sqref="L88">
    <cfRule type="expression" dxfId="3340" priority="631" stopIfTrue="1">
      <formula>K88="円盤投"</formula>
    </cfRule>
    <cfRule type="expression" dxfId="3339" priority="632" stopIfTrue="1">
      <formula>K88="やり投"</formula>
    </cfRule>
    <cfRule type="expression" dxfId="3338" priority="633" stopIfTrue="1">
      <formula>K88="砲丸投"</formula>
    </cfRule>
    <cfRule type="expression" dxfId="3337" priority="634" stopIfTrue="1">
      <formula>K88="走幅跳"</formula>
    </cfRule>
    <cfRule type="expression" dxfId="3336" priority="635" stopIfTrue="1">
      <formula>K88="走高跳"</formula>
    </cfRule>
  </conditionalFormatting>
  <conditionalFormatting sqref="L90">
    <cfRule type="expression" dxfId="3335" priority="626" stopIfTrue="1">
      <formula>K90="円盤投"</formula>
    </cfRule>
    <cfRule type="expression" dxfId="3334" priority="627" stopIfTrue="1">
      <formula>K90="やり投"</formula>
    </cfRule>
    <cfRule type="expression" dxfId="3333" priority="628" stopIfTrue="1">
      <formula>K90="砲丸投"</formula>
    </cfRule>
    <cfRule type="expression" dxfId="3332" priority="629" stopIfTrue="1">
      <formula>K90="走幅跳"</formula>
    </cfRule>
    <cfRule type="expression" dxfId="3331" priority="630" stopIfTrue="1">
      <formula>K90="走高跳"</formula>
    </cfRule>
  </conditionalFormatting>
  <conditionalFormatting sqref="L92">
    <cfRule type="expression" dxfId="3330" priority="621" stopIfTrue="1">
      <formula>K92="円盤投"</formula>
    </cfRule>
    <cfRule type="expression" dxfId="3329" priority="622" stopIfTrue="1">
      <formula>K92="やり投"</formula>
    </cfRule>
    <cfRule type="expression" dxfId="3328" priority="623" stopIfTrue="1">
      <formula>K92="砲丸投"</formula>
    </cfRule>
    <cfRule type="expression" dxfId="3327" priority="624" stopIfTrue="1">
      <formula>K92="走幅跳"</formula>
    </cfRule>
    <cfRule type="expression" dxfId="3326" priority="625" stopIfTrue="1">
      <formula>K92="走高跳"</formula>
    </cfRule>
  </conditionalFormatting>
  <conditionalFormatting sqref="L94">
    <cfRule type="expression" dxfId="3325" priority="616" stopIfTrue="1">
      <formula>K94="円盤投"</formula>
    </cfRule>
    <cfRule type="expression" dxfId="3324" priority="617" stopIfTrue="1">
      <formula>K94="やり投"</formula>
    </cfRule>
    <cfRule type="expression" dxfId="3323" priority="618" stopIfTrue="1">
      <formula>K94="砲丸投"</formula>
    </cfRule>
    <cfRule type="expression" dxfId="3322" priority="619" stopIfTrue="1">
      <formula>K94="走幅跳"</formula>
    </cfRule>
    <cfRule type="expression" dxfId="3321" priority="620" stopIfTrue="1">
      <formula>K94="走高跳"</formula>
    </cfRule>
  </conditionalFormatting>
  <conditionalFormatting sqref="L96">
    <cfRule type="expression" dxfId="3320" priority="611" stopIfTrue="1">
      <formula>K96="円盤投"</formula>
    </cfRule>
    <cfRule type="expression" dxfId="3319" priority="612" stopIfTrue="1">
      <formula>K96="やり投"</formula>
    </cfRule>
    <cfRule type="expression" dxfId="3318" priority="613" stopIfTrue="1">
      <formula>K96="砲丸投"</formula>
    </cfRule>
    <cfRule type="expression" dxfId="3317" priority="614" stopIfTrue="1">
      <formula>K96="走幅跳"</formula>
    </cfRule>
    <cfRule type="expression" dxfId="3316" priority="615" stopIfTrue="1">
      <formula>K96="走高跳"</formula>
    </cfRule>
  </conditionalFormatting>
  <conditionalFormatting sqref="L98">
    <cfRule type="expression" dxfId="3315" priority="606" stopIfTrue="1">
      <formula>K98="円盤投"</formula>
    </cfRule>
    <cfRule type="expression" dxfId="3314" priority="607" stopIfTrue="1">
      <formula>K98="やり投"</formula>
    </cfRule>
    <cfRule type="expression" dxfId="3313" priority="608" stopIfTrue="1">
      <formula>K98="砲丸投"</formula>
    </cfRule>
    <cfRule type="expression" dxfId="3312" priority="609" stopIfTrue="1">
      <formula>K98="走幅跳"</formula>
    </cfRule>
    <cfRule type="expression" dxfId="3311" priority="610" stopIfTrue="1">
      <formula>K98="走高跳"</formula>
    </cfRule>
  </conditionalFormatting>
  <conditionalFormatting sqref="L100">
    <cfRule type="expression" dxfId="3310" priority="601" stopIfTrue="1">
      <formula>K100="円盤投"</formula>
    </cfRule>
    <cfRule type="expression" dxfId="3309" priority="602" stopIfTrue="1">
      <formula>K100="やり投"</formula>
    </cfRule>
    <cfRule type="expression" dxfId="3308" priority="603" stopIfTrue="1">
      <formula>K100="砲丸投"</formula>
    </cfRule>
    <cfRule type="expression" dxfId="3307" priority="604" stopIfTrue="1">
      <formula>K100="走幅跳"</formula>
    </cfRule>
    <cfRule type="expression" dxfId="3306" priority="605" stopIfTrue="1">
      <formula>K100="走高跳"</formula>
    </cfRule>
  </conditionalFormatting>
  <conditionalFormatting sqref="H115">
    <cfRule type="expression" dxfId="3305" priority="596" stopIfTrue="1">
      <formula>G115="円盤投"</formula>
    </cfRule>
    <cfRule type="expression" dxfId="3304" priority="597" stopIfTrue="1">
      <formula>G115="やり投"</formula>
    </cfRule>
    <cfRule type="expression" dxfId="3303" priority="598" stopIfTrue="1">
      <formula>G115="砲丸投"</formula>
    </cfRule>
    <cfRule type="expression" dxfId="3302" priority="599" stopIfTrue="1">
      <formula>G115="走幅跳"</formula>
    </cfRule>
    <cfRule type="expression" dxfId="3301" priority="600" stopIfTrue="1">
      <formula>G115="走高跳"</formula>
    </cfRule>
  </conditionalFormatting>
  <conditionalFormatting sqref="L137">
    <cfRule type="expression" dxfId="3300" priority="341" stopIfTrue="1">
      <formula>K137="円盤投"</formula>
    </cfRule>
    <cfRule type="expression" dxfId="3299" priority="342" stopIfTrue="1">
      <formula>K137="やり投"</formula>
    </cfRule>
    <cfRule type="expression" dxfId="3298" priority="343" stopIfTrue="1">
      <formula>K137="砲丸投"</formula>
    </cfRule>
    <cfRule type="expression" dxfId="3297" priority="344" stopIfTrue="1">
      <formula>K137="走幅跳"</formula>
    </cfRule>
    <cfRule type="expression" dxfId="3296" priority="345" stopIfTrue="1">
      <formula>K137="走高跳"</formula>
    </cfRule>
  </conditionalFormatting>
  <conditionalFormatting sqref="J141">
    <cfRule type="expression" dxfId="3295" priority="431" stopIfTrue="1">
      <formula>I141="円盤投"</formula>
    </cfRule>
    <cfRule type="expression" dxfId="3294" priority="432" stopIfTrue="1">
      <formula>I141="やり投"</formula>
    </cfRule>
    <cfRule type="expression" dxfId="3293" priority="433" stopIfTrue="1">
      <formula>I141="砲丸投"</formula>
    </cfRule>
    <cfRule type="expression" dxfId="3292" priority="434" stopIfTrue="1">
      <formula>I141="走幅跳"</formula>
    </cfRule>
    <cfRule type="expression" dxfId="3291" priority="435" stopIfTrue="1">
      <formula>I141="走高跳"</formula>
    </cfRule>
  </conditionalFormatting>
  <conditionalFormatting sqref="H143">
    <cfRule type="expression" dxfId="3290" priority="526" stopIfTrue="1">
      <formula>G143="円盤投"</formula>
    </cfRule>
    <cfRule type="expression" dxfId="3289" priority="527" stopIfTrue="1">
      <formula>G143="やり投"</formula>
    </cfRule>
    <cfRule type="expression" dxfId="3288" priority="528" stopIfTrue="1">
      <formula>G143="砲丸投"</formula>
    </cfRule>
    <cfRule type="expression" dxfId="3287" priority="529" stopIfTrue="1">
      <formula>G143="走幅跳"</formula>
    </cfRule>
    <cfRule type="expression" dxfId="3286" priority="530" stopIfTrue="1">
      <formula>G143="走高跳"</formula>
    </cfRule>
  </conditionalFormatting>
  <conditionalFormatting sqref="J149">
    <cfRule type="expression" dxfId="3285" priority="411" stopIfTrue="1">
      <formula>I149="円盤投"</formula>
    </cfRule>
    <cfRule type="expression" dxfId="3284" priority="412" stopIfTrue="1">
      <formula>I149="やり投"</formula>
    </cfRule>
    <cfRule type="expression" dxfId="3283" priority="413" stopIfTrue="1">
      <formula>I149="砲丸投"</formula>
    </cfRule>
    <cfRule type="expression" dxfId="3282" priority="414" stopIfTrue="1">
      <formula>I149="走幅跳"</formula>
    </cfRule>
    <cfRule type="expression" dxfId="3281" priority="415" stopIfTrue="1">
      <formula>I149="走高跳"</formula>
    </cfRule>
  </conditionalFormatting>
  <conditionalFormatting sqref="J147">
    <cfRule type="expression" dxfId="3280" priority="416" stopIfTrue="1">
      <formula>I147="円盤投"</formula>
    </cfRule>
    <cfRule type="expression" dxfId="3279" priority="417" stopIfTrue="1">
      <formula>I147="やり投"</formula>
    </cfRule>
    <cfRule type="expression" dxfId="3278" priority="418" stopIfTrue="1">
      <formula>I147="砲丸投"</formula>
    </cfRule>
    <cfRule type="expression" dxfId="3277" priority="419" stopIfTrue="1">
      <formula>I147="走幅跳"</formula>
    </cfRule>
    <cfRule type="expression" dxfId="3276" priority="420" stopIfTrue="1">
      <formula>I147="走高跳"</formula>
    </cfRule>
  </conditionalFormatting>
  <conditionalFormatting sqref="H149">
    <cfRule type="expression" dxfId="3275" priority="511" stopIfTrue="1">
      <formula>G149="円盤投"</formula>
    </cfRule>
    <cfRule type="expression" dxfId="3274" priority="512" stopIfTrue="1">
      <formula>G149="やり投"</formula>
    </cfRule>
    <cfRule type="expression" dxfId="3273" priority="513" stopIfTrue="1">
      <formula>G149="砲丸投"</formula>
    </cfRule>
    <cfRule type="expression" dxfId="3272" priority="514" stopIfTrue="1">
      <formula>G149="走幅跳"</formula>
    </cfRule>
    <cfRule type="expression" dxfId="3271" priority="515" stopIfTrue="1">
      <formula>G149="走高跳"</formula>
    </cfRule>
  </conditionalFormatting>
  <conditionalFormatting sqref="J153">
    <cfRule type="expression" dxfId="3270" priority="401" stopIfTrue="1">
      <formula>I153="円盤投"</formula>
    </cfRule>
    <cfRule type="expression" dxfId="3269" priority="402" stopIfTrue="1">
      <formula>I153="やり投"</formula>
    </cfRule>
    <cfRule type="expression" dxfId="3268" priority="403" stopIfTrue="1">
      <formula>I153="砲丸投"</formula>
    </cfRule>
    <cfRule type="expression" dxfId="3267" priority="404" stopIfTrue="1">
      <formula>I153="走幅跳"</formula>
    </cfRule>
    <cfRule type="expression" dxfId="3266" priority="405" stopIfTrue="1">
      <formula>I153="走高跳"</formula>
    </cfRule>
  </conditionalFormatting>
  <conditionalFormatting sqref="J115">
    <cfRule type="expression" dxfId="3265" priority="496" stopIfTrue="1">
      <formula>I115="円盤投"</formula>
    </cfRule>
    <cfRule type="expression" dxfId="3264" priority="497" stopIfTrue="1">
      <formula>I115="やり投"</formula>
    </cfRule>
    <cfRule type="expression" dxfId="3263" priority="498" stopIfTrue="1">
      <formula>I115="砲丸投"</formula>
    </cfRule>
    <cfRule type="expression" dxfId="3262" priority="499" stopIfTrue="1">
      <formula>I115="走幅跳"</formula>
    </cfRule>
    <cfRule type="expression" dxfId="3261" priority="500" stopIfTrue="1">
      <formula>I115="走高跳"</formula>
    </cfRule>
  </conditionalFormatting>
  <conditionalFormatting sqref="H117">
    <cfRule type="expression" dxfId="3260" priority="591" stopIfTrue="1">
      <formula>G117="円盤投"</formula>
    </cfRule>
    <cfRule type="expression" dxfId="3259" priority="592" stopIfTrue="1">
      <formula>G117="やり投"</formula>
    </cfRule>
    <cfRule type="expression" dxfId="3258" priority="593" stopIfTrue="1">
      <formula>G117="砲丸投"</formula>
    </cfRule>
    <cfRule type="expression" dxfId="3257" priority="594" stopIfTrue="1">
      <formula>G117="走幅跳"</formula>
    </cfRule>
    <cfRule type="expression" dxfId="3256" priority="595" stopIfTrue="1">
      <formula>G117="走高跳"</formula>
    </cfRule>
  </conditionalFormatting>
  <conditionalFormatting sqref="H119">
    <cfRule type="expression" dxfId="3255" priority="586" stopIfTrue="1">
      <formula>G119="円盤投"</formula>
    </cfRule>
    <cfRule type="expression" dxfId="3254" priority="587" stopIfTrue="1">
      <formula>G119="やり投"</formula>
    </cfRule>
    <cfRule type="expression" dxfId="3253" priority="588" stopIfTrue="1">
      <formula>G119="砲丸投"</formula>
    </cfRule>
    <cfRule type="expression" dxfId="3252" priority="589" stopIfTrue="1">
      <formula>G119="走幅跳"</formula>
    </cfRule>
    <cfRule type="expression" dxfId="3251" priority="590" stopIfTrue="1">
      <formula>G119="走高跳"</formula>
    </cfRule>
  </conditionalFormatting>
  <conditionalFormatting sqref="H121">
    <cfRule type="expression" dxfId="3250" priority="581" stopIfTrue="1">
      <formula>G121="円盤投"</formula>
    </cfRule>
    <cfRule type="expression" dxfId="3249" priority="582" stopIfTrue="1">
      <formula>G121="やり投"</formula>
    </cfRule>
    <cfRule type="expression" dxfId="3248" priority="583" stopIfTrue="1">
      <formula>G121="砲丸投"</formula>
    </cfRule>
    <cfRule type="expression" dxfId="3247" priority="584" stopIfTrue="1">
      <formula>G121="走幅跳"</formula>
    </cfRule>
    <cfRule type="expression" dxfId="3246" priority="585" stopIfTrue="1">
      <formula>G121="走高跳"</formula>
    </cfRule>
  </conditionalFormatting>
  <conditionalFormatting sqref="H123">
    <cfRule type="expression" dxfId="3245" priority="576" stopIfTrue="1">
      <formula>G123="円盤投"</formula>
    </cfRule>
    <cfRule type="expression" dxfId="3244" priority="577" stopIfTrue="1">
      <formula>G123="やり投"</formula>
    </cfRule>
    <cfRule type="expression" dxfId="3243" priority="578" stopIfTrue="1">
      <formula>G123="砲丸投"</formula>
    </cfRule>
    <cfRule type="expression" dxfId="3242" priority="579" stopIfTrue="1">
      <formula>G123="走幅跳"</formula>
    </cfRule>
    <cfRule type="expression" dxfId="3241" priority="580" stopIfTrue="1">
      <formula>G123="走高跳"</formula>
    </cfRule>
  </conditionalFormatting>
  <conditionalFormatting sqref="H125">
    <cfRule type="expression" dxfId="3240" priority="571" stopIfTrue="1">
      <formula>G125="円盤投"</formula>
    </cfRule>
    <cfRule type="expression" dxfId="3239" priority="572" stopIfTrue="1">
      <formula>G125="やり投"</formula>
    </cfRule>
    <cfRule type="expression" dxfId="3238" priority="573" stopIfTrue="1">
      <formula>G125="砲丸投"</formula>
    </cfRule>
    <cfRule type="expression" dxfId="3237" priority="574" stopIfTrue="1">
      <formula>G125="走幅跳"</formula>
    </cfRule>
    <cfRule type="expression" dxfId="3236" priority="575" stopIfTrue="1">
      <formula>G125="走高跳"</formula>
    </cfRule>
  </conditionalFormatting>
  <conditionalFormatting sqref="H127">
    <cfRule type="expression" dxfId="3235" priority="566" stopIfTrue="1">
      <formula>G127="円盤投"</formula>
    </cfRule>
    <cfRule type="expression" dxfId="3234" priority="567" stopIfTrue="1">
      <formula>G127="やり投"</formula>
    </cfRule>
    <cfRule type="expression" dxfId="3233" priority="568" stopIfTrue="1">
      <formula>G127="砲丸投"</formula>
    </cfRule>
    <cfRule type="expression" dxfId="3232" priority="569" stopIfTrue="1">
      <formula>G127="走幅跳"</formula>
    </cfRule>
    <cfRule type="expression" dxfId="3231" priority="570" stopIfTrue="1">
      <formula>G127="走高跳"</formula>
    </cfRule>
  </conditionalFormatting>
  <conditionalFormatting sqref="H129">
    <cfRule type="expression" dxfId="3230" priority="561" stopIfTrue="1">
      <formula>G129="円盤投"</formula>
    </cfRule>
    <cfRule type="expression" dxfId="3229" priority="562" stopIfTrue="1">
      <formula>G129="やり投"</formula>
    </cfRule>
    <cfRule type="expression" dxfId="3228" priority="563" stopIfTrue="1">
      <formula>G129="砲丸投"</formula>
    </cfRule>
    <cfRule type="expression" dxfId="3227" priority="564" stopIfTrue="1">
      <formula>G129="走幅跳"</formula>
    </cfRule>
    <cfRule type="expression" dxfId="3226" priority="565" stopIfTrue="1">
      <formula>G129="走高跳"</formula>
    </cfRule>
  </conditionalFormatting>
  <conditionalFormatting sqref="H131">
    <cfRule type="expression" dxfId="3225" priority="556" stopIfTrue="1">
      <formula>G131="円盤投"</formula>
    </cfRule>
    <cfRule type="expression" dxfId="3224" priority="557" stopIfTrue="1">
      <formula>G131="やり投"</formula>
    </cfRule>
    <cfRule type="expression" dxfId="3223" priority="558" stopIfTrue="1">
      <formula>G131="砲丸投"</formula>
    </cfRule>
    <cfRule type="expression" dxfId="3222" priority="559" stopIfTrue="1">
      <formula>G131="走幅跳"</formula>
    </cfRule>
    <cfRule type="expression" dxfId="3221" priority="560" stopIfTrue="1">
      <formula>G131="走高跳"</formula>
    </cfRule>
  </conditionalFormatting>
  <conditionalFormatting sqref="H133">
    <cfRule type="expression" dxfId="3220" priority="551" stopIfTrue="1">
      <formula>G133="円盤投"</formula>
    </cfRule>
    <cfRule type="expression" dxfId="3219" priority="552" stopIfTrue="1">
      <formula>G133="やり投"</formula>
    </cfRule>
    <cfRule type="expression" dxfId="3218" priority="553" stopIfTrue="1">
      <formula>G133="砲丸投"</formula>
    </cfRule>
    <cfRule type="expression" dxfId="3217" priority="554" stopIfTrue="1">
      <formula>G133="走幅跳"</formula>
    </cfRule>
    <cfRule type="expression" dxfId="3216" priority="555" stopIfTrue="1">
      <formula>G133="走高跳"</formula>
    </cfRule>
  </conditionalFormatting>
  <conditionalFormatting sqref="H135">
    <cfRule type="expression" dxfId="3215" priority="546" stopIfTrue="1">
      <formula>G135="円盤投"</formula>
    </cfRule>
    <cfRule type="expression" dxfId="3214" priority="547" stopIfTrue="1">
      <formula>G135="やり投"</formula>
    </cfRule>
    <cfRule type="expression" dxfId="3213" priority="548" stopIfTrue="1">
      <formula>G135="砲丸投"</formula>
    </cfRule>
    <cfRule type="expression" dxfId="3212" priority="549" stopIfTrue="1">
      <formula>G135="走幅跳"</formula>
    </cfRule>
    <cfRule type="expression" dxfId="3211" priority="550" stopIfTrue="1">
      <formula>G135="走高跳"</formula>
    </cfRule>
  </conditionalFormatting>
  <conditionalFormatting sqref="H137">
    <cfRule type="expression" dxfId="3210" priority="541" stopIfTrue="1">
      <formula>G137="円盤投"</formula>
    </cfRule>
    <cfRule type="expression" dxfId="3209" priority="542" stopIfTrue="1">
      <formula>G137="やり投"</formula>
    </cfRule>
    <cfRule type="expression" dxfId="3208" priority="543" stopIfTrue="1">
      <formula>G137="砲丸投"</formula>
    </cfRule>
    <cfRule type="expression" dxfId="3207" priority="544" stopIfTrue="1">
      <formula>G137="走幅跳"</formula>
    </cfRule>
    <cfRule type="expression" dxfId="3206" priority="545" stopIfTrue="1">
      <formula>G137="走高跳"</formula>
    </cfRule>
  </conditionalFormatting>
  <conditionalFormatting sqref="H139">
    <cfRule type="expression" dxfId="3205" priority="536" stopIfTrue="1">
      <formula>G139="円盤投"</formula>
    </cfRule>
    <cfRule type="expression" dxfId="3204" priority="537" stopIfTrue="1">
      <formula>G139="やり投"</formula>
    </cfRule>
    <cfRule type="expression" dxfId="3203" priority="538" stopIfTrue="1">
      <formula>G139="砲丸投"</formula>
    </cfRule>
    <cfRule type="expression" dxfId="3202" priority="539" stopIfTrue="1">
      <formula>G139="走幅跳"</formula>
    </cfRule>
    <cfRule type="expression" dxfId="3201" priority="540" stopIfTrue="1">
      <formula>G139="走高跳"</formula>
    </cfRule>
  </conditionalFormatting>
  <conditionalFormatting sqref="H141">
    <cfRule type="expression" dxfId="3200" priority="531" stopIfTrue="1">
      <formula>G141="円盤投"</formula>
    </cfRule>
    <cfRule type="expression" dxfId="3199" priority="532" stopIfTrue="1">
      <formula>G141="やり投"</formula>
    </cfRule>
    <cfRule type="expression" dxfId="3198" priority="533" stopIfTrue="1">
      <formula>G141="砲丸投"</formula>
    </cfRule>
    <cfRule type="expression" dxfId="3197" priority="534" stopIfTrue="1">
      <formula>G141="走幅跳"</formula>
    </cfRule>
    <cfRule type="expression" dxfId="3196" priority="535" stopIfTrue="1">
      <formula>G141="走高跳"</formula>
    </cfRule>
  </conditionalFormatting>
  <conditionalFormatting sqref="H145">
    <cfRule type="expression" dxfId="3195" priority="521" stopIfTrue="1">
      <formula>G145="円盤投"</formula>
    </cfRule>
    <cfRule type="expression" dxfId="3194" priority="522" stopIfTrue="1">
      <formula>G145="やり投"</formula>
    </cfRule>
    <cfRule type="expression" dxfId="3193" priority="523" stopIfTrue="1">
      <formula>G145="砲丸投"</formula>
    </cfRule>
    <cfRule type="expression" dxfId="3192" priority="524" stopIfTrue="1">
      <formula>G145="走幅跳"</formula>
    </cfRule>
    <cfRule type="expression" dxfId="3191" priority="525" stopIfTrue="1">
      <formula>G145="走高跳"</formula>
    </cfRule>
  </conditionalFormatting>
  <conditionalFormatting sqref="H147">
    <cfRule type="expression" dxfId="3190" priority="516" stopIfTrue="1">
      <formula>G147="円盤投"</formula>
    </cfRule>
    <cfRule type="expression" dxfId="3189" priority="517" stopIfTrue="1">
      <formula>G147="やり投"</formula>
    </cfRule>
    <cfRule type="expression" dxfId="3188" priority="518" stopIfTrue="1">
      <formula>G147="砲丸投"</formula>
    </cfRule>
    <cfRule type="expression" dxfId="3187" priority="519" stopIfTrue="1">
      <formula>G147="走幅跳"</formula>
    </cfRule>
    <cfRule type="expression" dxfId="3186" priority="520" stopIfTrue="1">
      <formula>G147="走高跳"</formula>
    </cfRule>
  </conditionalFormatting>
  <conditionalFormatting sqref="H151">
    <cfRule type="expression" dxfId="3185" priority="506" stopIfTrue="1">
      <formula>G151="円盤投"</formula>
    </cfRule>
    <cfRule type="expression" dxfId="3184" priority="507" stopIfTrue="1">
      <formula>G151="やり投"</formula>
    </cfRule>
    <cfRule type="expression" dxfId="3183" priority="508" stopIfTrue="1">
      <formula>G151="砲丸投"</formula>
    </cfRule>
    <cfRule type="expression" dxfId="3182" priority="509" stopIfTrue="1">
      <formula>G151="走幅跳"</formula>
    </cfRule>
    <cfRule type="expression" dxfId="3181" priority="510" stopIfTrue="1">
      <formula>G151="走高跳"</formula>
    </cfRule>
  </conditionalFormatting>
  <conditionalFormatting sqref="H153">
    <cfRule type="expression" dxfId="3180" priority="501" stopIfTrue="1">
      <formula>G153="円盤投"</formula>
    </cfRule>
    <cfRule type="expression" dxfId="3179" priority="502" stopIfTrue="1">
      <formula>G153="やり投"</formula>
    </cfRule>
    <cfRule type="expression" dxfId="3178" priority="503" stopIfTrue="1">
      <formula>G153="砲丸投"</formula>
    </cfRule>
    <cfRule type="expression" dxfId="3177" priority="504" stopIfTrue="1">
      <formula>G153="走幅跳"</formula>
    </cfRule>
    <cfRule type="expression" dxfId="3176" priority="505" stopIfTrue="1">
      <formula>G153="走高跳"</formula>
    </cfRule>
  </conditionalFormatting>
  <conditionalFormatting sqref="J117">
    <cfRule type="expression" dxfId="3175" priority="491" stopIfTrue="1">
      <formula>I117="円盤投"</formula>
    </cfRule>
    <cfRule type="expression" dxfId="3174" priority="492" stopIfTrue="1">
      <formula>I117="やり投"</formula>
    </cfRule>
    <cfRule type="expression" dxfId="3173" priority="493" stopIfTrue="1">
      <formula>I117="砲丸投"</formula>
    </cfRule>
    <cfRule type="expression" dxfId="3172" priority="494" stopIfTrue="1">
      <formula>I117="走幅跳"</formula>
    </cfRule>
    <cfRule type="expression" dxfId="3171" priority="495" stopIfTrue="1">
      <formula>I117="走高跳"</formula>
    </cfRule>
  </conditionalFormatting>
  <conditionalFormatting sqref="J119">
    <cfRule type="expression" dxfId="3170" priority="486" stopIfTrue="1">
      <formula>I119="円盤投"</formula>
    </cfRule>
    <cfRule type="expression" dxfId="3169" priority="487" stopIfTrue="1">
      <formula>I119="やり投"</formula>
    </cfRule>
    <cfRule type="expression" dxfId="3168" priority="488" stopIfTrue="1">
      <formula>I119="砲丸投"</formula>
    </cfRule>
    <cfRule type="expression" dxfId="3167" priority="489" stopIfTrue="1">
      <formula>I119="走幅跳"</formula>
    </cfRule>
    <cfRule type="expression" dxfId="3166" priority="490" stopIfTrue="1">
      <formula>I119="走高跳"</formula>
    </cfRule>
  </conditionalFormatting>
  <conditionalFormatting sqref="J121">
    <cfRule type="expression" dxfId="3165" priority="481" stopIfTrue="1">
      <formula>I121="円盤投"</formula>
    </cfRule>
    <cfRule type="expression" dxfId="3164" priority="482" stopIfTrue="1">
      <formula>I121="やり投"</formula>
    </cfRule>
    <cfRule type="expression" dxfId="3163" priority="483" stopIfTrue="1">
      <formula>I121="砲丸投"</formula>
    </cfRule>
    <cfRule type="expression" dxfId="3162" priority="484" stopIfTrue="1">
      <formula>I121="走幅跳"</formula>
    </cfRule>
    <cfRule type="expression" dxfId="3161" priority="485" stopIfTrue="1">
      <formula>I121="走高跳"</formula>
    </cfRule>
  </conditionalFormatting>
  <conditionalFormatting sqref="J123">
    <cfRule type="expression" dxfId="3160" priority="476" stopIfTrue="1">
      <formula>I123="円盤投"</formula>
    </cfRule>
    <cfRule type="expression" dxfId="3159" priority="477" stopIfTrue="1">
      <formula>I123="やり投"</formula>
    </cfRule>
    <cfRule type="expression" dxfId="3158" priority="478" stopIfTrue="1">
      <formula>I123="砲丸投"</formula>
    </cfRule>
    <cfRule type="expression" dxfId="3157" priority="479" stopIfTrue="1">
      <formula>I123="走幅跳"</formula>
    </cfRule>
    <cfRule type="expression" dxfId="3156" priority="480" stopIfTrue="1">
      <formula>I123="走高跳"</formula>
    </cfRule>
  </conditionalFormatting>
  <conditionalFormatting sqref="J125">
    <cfRule type="expression" dxfId="3155" priority="471" stopIfTrue="1">
      <formula>I125="円盤投"</formula>
    </cfRule>
    <cfRule type="expression" dxfId="3154" priority="472" stopIfTrue="1">
      <formula>I125="やり投"</formula>
    </cfRule>
    <cfRule type="expression" dxfId="3153" priority="473" stopIfTrue="1">
      <formula>I125="砲丸投"</formula>
    </cfRule>
    <cfRule type="expression" dxfId="3152" priority="474" stopIfTrue="1">
      <formula>I125="走幅跳"</formula>
    </cfRule>
    <cfRule type="expression" dxfId="3151" priority="475" stopIfTrue="1">
      <formula>I125="走高跳"</formula>
    </cfRule>
  </conditionalFormatting>
  <conditionalFormatting sqref="J127">
    <cfRule type="expression" dxfId="3150" priority="466" stopIfTrue="1">
      <formula>I127="円盤投"</formula>
    </cfRule>
    <cfRule type="expression" dxfId="3149" priority="467" stopIfTrue="1">
      <formula>I127="やり投"</formula>
    </cfRule>
    <cfRule type="expression" dxfId="3148" priority="468" stopIfTrue="1">
      <formula>I127="砲丸投"</formula>
    </cfRule>
    <cfRule type="expression" dxfId="3147" priority="469" stopIfTrue="1">
      <formula>I127="走幅跳"</formula>
    </cfRule>
    <cfRule type="expression" dxfId="3146" priority="470" stopIfTrue="1">
      <formula>I127="走高跳"</formula>
    </cfRule>
  </conditionalFormatting>
  <conditionalFormatting sqref="J129">
    <cfRule type="expression" dxfId="3145" priority="461" stopIfTrue="1">
      <formula>I129="円盤投"</formula>
    </cfRule>
    <cfRule type="expression" dxfId="3144" priority="462" stopIfTrue="1">
      <formula>I129="やり投"</formula>
    </cfRule>
    <cfRule type="expression" dxfId="3143" priority="463" stopIfTrue="1">
      <formula>I129="砲丸投"</formula>
    </cfRule>
    <cfRule type="expression" dxfId="3142" priority="464" stopIfTrue="1">
      <formula>I129="走幅跳"</formula>
    </cfRule>
    <cfRule type="expression" dxfId="3141" priority="465" stopIfTrue="1">
      <formula>I129="走高跳"</formula>
    </cfRule>
  </conditionalFormatting>
  <conditionalFormatting sqref="J131">
    <cfRule type="expression" dxfId="3140" priority="456" stopIfTrue="1">
      <formula>I131="円盤投"</formula>
    </cfRule>
    <cfRule type="expression" dxfId="3139" priority="457" stopIfTrue="1">
      <formula>I131="やり投"</formula>
    </cfRule>
    <cfRule type="expression" dxfId="3138" priority="458" stopIfTrue="1">
      <formula>I131="砲丸投"</formula>
    </cfRule>
    <cfRule type="expression" dxfId="3137" priority="459" stopIfTrue="1">
      <formula>I131="走幅跳"</formula>
    </cfRule>
    <cfRule type="expression" dxfId="3136" priority="460" stopIfTrue="1">
      <formula>I131="走高跳"</formula>
    </cfRule>
  </conditionalFormatting>
  <conditionalFormatting sqref="J133">
    <cfRule type="expression" dxfId="3135" priority="451" stopIfTrue="1">
      <formula>I133="円盤投"</formula>
    </cfRule>
    <cfRule type="expression" dxfId="3134" priority="452" stopIfTrue="1">
      <formula>I133="やり投"</formula>
    </cfRule>
    <cfRule type="expression" dxfId="3133" priority="453" stopIfTrue="1">
      <formula>I133="砲丸投"</formula>
    </cfRule>
    <cfRule type="expression" dxfId="3132" priority="454" stopIfTrue="1">
      <formula>I133="走幅跳"</formula>
    </cfRule>
    <cfRule type="expression" dxfId="3131" priority="455" stopIfTrue="1">
      <formula>I133="走高跳"</formula>
    </cfRule>
  </conditionalFormatting>
  <conditionalFormatting sqref="J135">
    <cfRule type="expression" dxfId="3130" priority="446" stopIfTrue="1">
      <formula>I135="円盤投"</formula>
    </cfRule>
    <cfRule type="expression" dxfId="3129" priority="447" stopIfTrue="1">
      <formula>I135="やり投"</formula>
    </cfRule>
    <cfRule type="expression" dxfId="3128" priority="448" stopIfTrue="1">
      <formula>I135="砲丸投"</formula>
    </cfRule>
    <cfRule type="expression" dxfId="3127" priority="449" stopIfTrue="1">
      <formula>I135="走幅跳"</formula>
    </cfRule>
    <cfRule type="expression" dxfId="3126" priority="450" stopIfTrue="1">
      <formula>I135="走高跳"</formula>
    </cfRule>
  </conditionalFormatting>
  <conditionalFormatting sqref="J137">
    <cfRule type="expression" dxfId="3125" priority="441" stopIfTrue="1">
      <formula>I137="円盤投"</formula>
    </cfRule>
    <cfRule type="expression" dxfId="3124" priority="442" stopIfTrue="1">
      <formula>I137="やり投"</formula>
    </cfRule>
    <cfRule type="expression" dxfId="3123" priority="443" stopIfTrue="1">
      <formula>I137="砲丸投"</formula>
    </cfRule>
    <cfRule type="expression" dxfId="3122" priority="444" stopIfTrue="1">
      <formula>I137="走幅跳"</formula>
    </cfRule>
    <cfRule type="expression" dxfId="3121" priority="445" stopIfTrue="1">
      <formula>I137="走高跳"</formula>
    </cfRule>
  </conditionalFormatting>
  <conditionalFormatting sqref="J139">
    <cfRule type="expression" dxfId="3120" priority="436" stopIfTrue="1">
      <formula>I139="円盤投"</formula>
    </cfRule>
    <cfRule type="expression" dxfId="3119" priority="437" stopIfTrue="1">
      <formula>I139="やり投"</formula>
    </cfRule>
    <cfRule type="expression" dxfId="3118" priority="438" stopIfTrue="1">
      <formula>I139="砲丸投"</formula>
    </cfRule>
    <cfRule type="expression" dxfId="3117" priority="439" stopIfTrue="1">
      <formula>I139="走幅跳"</formula>
    </cfRule>
    <cfRule type="expression" dxfId="3116" priority="440" stopIfTrue="1">
      <formula>I139="走高跳"</formula>
    </cfRule>
  </conditionalFormatting>
  <conditionalFormatting sqref="J143">
    <cfRule type="expression" dxfId="3115" priority="426" stopIfTrue="1">
      <formula>I143="円盤投"</formula>
    </cfRule>
    <cfRule type="expression" dxfId="3114" priority="427" stopIfTrue="1">
      <formula>I143="やり投"</formula>
    </cfRule>
    <cfRule type="expression" dxfId="3113" priority="428" stopIfTrue="1">
      <formula>I143="砲丸投"</formula>
    </cfRule>
    <cfRule type="expression" dxfId="3112" priority="429" stopIfTrue="1">
      <formula>I143="走幅跳"</formula>
    </cfRule>
    <cfRule type="expression" dxfId="3111" priority="430" stopIfTrue="1">
      <formula>I143="走高跳"</formula>
    </cfRule>
  </conditionalFormatting>
  <conditionalFormatting sqref="J145">
    <cfRule type="expression" dxfId="3110" priority="421" stopIfTrue="1">
      <formula>I145="円盤投"</formula>
    </cfRule>
    <cfRule type="expression" dxfId="3109" priority="422" stopIfTrue="1">
      <formula>I145="やり投"</formula>
    </cfRule>
    <cfRule type="expression" dxfId="3108" priority="423" stopIfTrue="1">
      <formula>I145="砲丸投"</formula>
    </cfRule>
    <cfRule type="expression" dxfId="3107" priority="424" stopIfTrue="1">
      <formula>I145="走幅跳"</formula>
    </cfRule>
    <cfRule type="expression" dxfId="3106" priority="425" stopIfTrue="1">
      <formula>I145="走高跳"</formula>
    </cfRule>
  </conditionalFormatting>
  <conditionalFormatting sqref="J151">
    <cfRule type="expression" dxfId="3105" priority="406" stopIfTrue="1">
      <formula>I151="円盤投"</formula>
    </cfRule>
    <cfRule type="expression" dxfId="3104" priority="407" stopIfTrue="1">
      <formula>I151="やり投"</formula>
    </cfRule>
    <cfRule type="expression" dxfId="3103" priority="408" stopIfTrue="1">
      <formula>I151="砲丸投"</formula>
    </cfRule>
    <cfRule type="expression" dxfId="3102" priority="409" stopIfTrue="1">
      <formula>I151="走幅跳"</formula>
    </cfRule>
    <cfRule type="expression" dxfId="3101" priority="410" stopIfTrue="1">
      <formula>I151="走高跳"</formula>
    </cfRule>
  </conditionalFormatting>
  <conditionalFormatting sqref="L115">
    <cfRule type="expression" dxfId="3100" priority="396" stopIfTrue="1">
      <formula>K115="円盤投"</formula>
    </cfRule>
    <cfRule type="expression" dxfId="3099" priority="397" stopIfTrue="1">
      <formula>K115="やり投"</formula>
    </cfRule>
    <cfRule type="expression" dxfId="3098" priority="398" stopIfTrue="1">
      <formula>K115="砲丸投"</formula>
    </cfRule>
    <cfRule type="expression" dxfId="3097" priority="399" stopIfTrue="1">
      <formula>K115="走幅跳"</formula>
    </cfRule>
    <cfRule type="expression" dxfId="3096" priority="400" stopIfTrue="1">
      <formula>K115="走高跳"</formula>
    </cfRule>
  </conditionalFormatting>
  <conditionalFormatting sqref="L117">
    <cfRule type="expression" dxfId="3095" priority="391" stopIfTrue="1">
      <formula>K117="円盤投"</formula>
    </cfRule>
    <cfRule type="expression" dxfId="3094" priority="392" stopIfTrue="1">
      <formula>K117="やり投"</formula>
    </cfRule>
    <cfRule type="expression" dxfId="3093" priority="393" stopIfTrue="1">
      <formula>K117="砲丸投"</formula>
    </cfRule>
    <cfRule type="expression" dxfId="3092" priority="394" stopIfTrue="1">
      <formula>K117="走幅跳"</formula>
    </cfRule>
    <cfRule type="expression" dxfId="3091" priority="395" stopIfTrue="1">
      <formula>K117="走高跳"</formula>
    </cfRule>
  </conditionalFormatting>
  <conditionalFormatting sqref="L119">
    <cfRule type="expression" dxfId="3090" priority="386" stopIfTrue="1">
      <formula>K119="円盤投"</formula>
    </cfRule>
    <cfRule type="expression" dxfId="3089" priority="387" stopIfTrue="1">
      <formula>K119="やり投"</formula>
    </cfRule>
    <cfRule type="expression" dxfId="3088" priority="388" stopIfTrue="1">
      <formula>K119="砲丸投"</formula>
    </cfRule>
    <cfRule type="expression" dxfId="3087" priority="389" stopIfTrue="1">
      <formula>K119="走幅跳"</formula>
    </cfRule>
    <cfRule type="expression" dxfId="3086" priority="390" stopIfTrue="1">
      <formula>K119="走高跳"</formula>
    </cfRule>
  </conditionalFormatting>
  <conditionalFormatting sqref="L121">
    <cfRule type="expression" dxfId="3085" priority="381" stopIfTrue="1">
      <formula>K121="円盤投"</formula>
    </cfRule>
    <cfRule type="expression" dxfId="3084" priority="382" stopIfTrue="1">
      <formula>K121="やり投"</formula>
    </cfRule>
    <cfRule type="expression" dxfId="3083" priority="383" stopIfTrue="1">
      <formula>K121="砲丸投"</formula>
    </cfRule>
    <cfRule type="expression" dxfId="3082" priority="384" stopIfTrue="1">
      <formula>K121="走幅跳"</formula>
    </cfRule>
    <cfRule type="expression" dxfId="3081" priority="385" stopIfTrue="1">
      <formula>K121="走高跳"</formula>
    </cfRule>
  </conditionalFormatting>
  <conditionalFormatting sqref="L123">
    <cfRule type="expression" dxfId="3080" priority="376" stopIfTrue="1">
      <formula>K123="円盤投"</formula>
    </cfRule>
    <cfRule type="expression" dxfId="3079" priority="377" stopIfTrue="1">
      <formula>K123="やり投"</formula>
    </cfRule>
    <cfRule type="expression" dxfId="3078" priority="378" stopIfTrue="1">
      <formula>K123="砲丸投"</formula>
    </cfRule>
    <cfRule type="expression" dxfId="3077" priority="379" stopIfTrue="1">
      <formula>K123="走幅跳"</formula>
    </cfRule>
    <cfRule type="expression" dxfId="3076" priority="380" stopIfTrue="1">
      <formula>K123="走高跳"</formula>
    </cfRule>
  </conditionalFormatting>
  <conditionalFormatting sqref="L125">
    <cfRule type="expression" dxfId="3075" priority="371" stopIfTrue="1">
      <formula>K125="円盤投"</formula>
    </cfRule>
    <cfRule type="expression" dxfId="3074" priority="372" stopIfTrue="1">
      <formula>K125="やり投"</formula>
    </cfRule>
    <cfRule type="expression" dxfId="3073" priority="373" stopIfTrue="1">
      <formula>K125="砲丸投"</formula>
    </cfRule>
    <cfRule type="expression" dxfId="3072" priority="374" stopIfTrue="1">
      <formula>K125="走幅跳"</formula>
    </cfRule>
    <cfRule type="expression" dxfId="3071" priority="375" stopIfTrue="1">
      <formula>K125="走高跳"</formula>
    </cfRule>
  </conditionalFormatting>
  <conditionalFormatting sqref="L127">
    <cfRule type="expression" dxfId="3070" priority="366" stopIfTrue="1">
      <formula>K127="円盤投"</formula>
    </cfRule>
    <cfRule type="expression" dxfId="3069" priority="367" stopIfTrue="1">
      <formula>K127="やり投"</formula>
    </cfRule>
    <cfRule type="expression" dxfId="3068" priority="368" stopIfTrue="1">
      <formula>K127="砲丸投"</formula>
    </cfRule>
    <cfRule type="expression" dxfId="3067" priority="369" stopIfTrue="1">
      <formula>K127="走幅跳"</formula>
    </cfRule>
    <cfRule type="expression" dxfId="3066" priority="370" stopIfTrue="1">
      <formula>K127="走高跳"</formula>
    </cfRule>
  </conditionalFormatting>
  <conditionalFormatting sqref="L129">
    <cfRule type="expression" dxfId="3065" priority="361" stopIfTrue="1">
      <formula>K129="円盤投"</formula>
    </cfRule>
    <cfRule type="expression" dxfId="3064" priority="362" stopIfTrue="1">
      <formula>K129="やり投"</formula>
    </cfRule>
    <cfRule type="expression" dxfId="3063" priority="363" stopIfTrue="1">
      <formula>K129="砲丸投"</formula>
    </cfRule>
    <cfRule type="expression" dxfId="3062" priority="364" stopIfTrue="1">
      <formula>K129="走幅跳"</formula>
    </cfRule>
    <cfRule type="expression" dxfId="3061" priority="365" stopIfTrue="1">
      <formula>K129="走高跳"</formula>
    </cfRule>
  </conditionalFormatting>
  <conditionalFormatting sqref="L131">
    <cfRule type="expression" dxfId="3060" priority="356" stopIfTrue="1">
      <formula>K131="円盤投"</formula>
    </cfRule>
    <cfRule type="expression" dxfId="3059" priority="357" stopIfTrue="1">
      <formula>K131="やり投"</formula>
    </cfRule>
    <cfRule type="expression" dxfId="3058" priority="358" stopIfTrue="1">
      <formula>K131="砲丸投"</formula>
    </cfRule>
    <cfRule type="expression" dxfId="3057" priority="359" stopIfTrue="1">
      <formula>K131="走幅跳"</formula>
    </cfRule>
    <cfRule type="expression" dxfId="3056" priority="360" stopIfTrue="1">
      <formula>K131="走高跳"</formula>
    </cfRule>
  </conditionalFormatting>
  <conditionalFormatting sqref="L133">
    <cfRule type="expression" dxfId="3055" priority="351" stopIfTrue="1">
      <formula>K133="円盤投"</formula>
    </cfRule>
    <cfRule type="expression" dxfId="3054" priority="352" stopIfTrue="1">
      <formula>K133="やり投"</formula>
    </cfRule>
    <cfRule type="expression" dxfId="3053" priority="353" stopIfTrue="1">
      <formula>K133="砲丸投"</formula>
    </cfRule>
    <cfRule type="expression" dxfId="3052" priority="354" stopIfTrue="1">
      <formula>K133="走幅跳"</formula>
    </cfRule>
    <cfRule type="expression" dxfId="3051" priority="355" stopIfTrue="1">
      <formula>K133="走高跳"</formula>
    </cfRule>
  </conditionalFormatting>
  <conditionalFormatting sqref="L135">
    <cfRule type="expression" dxfId="3050" priority="346" stopIfTrue="1">
      <formula>K135="円盤投"</formula>
    </cfRule>
    <cfRule type="expression" dxfId="3049" priority="347" stopIfTrue="1">
      <formula>K135="やり投"</formula>
    </cfRule>
    <cfRule type="expression" dxfId="3048" priority="348" stopIfTrue="1">
      <formula>K135="砲丸投"</formula>
    </cfRule>
    <cfRule type="expression" dxfId="3047" priority="349" stopIfTrue="1">
      <formula>K135="走幅跳"</formula>
    </cfRule>
    <cfRule type="expression" dxfId="3046" priority="350" stopIfTrue="1">
      <formula>K135="走高跳"</formula>
    </cfRule>
  </conditionalFormatting>
  <conditionalFormatting sqref="L139">
    <cfRule type="expression" dxfId="3045" priority="336" stopIfTrue="1">
      <formula>K139="円盤投"</formula>
    </cfRule>
    <cfRule type="expression" dxfId="3044" priority="337" stopIfTrue="1">
      <formula>K139="やり投"</formula>
    </cfRule>
    <cfRule type="expression" dxfId="3043" priority="338" stopIfTrue="1">
      <formula>K139="砲丸投"</formula>
    </cfRule>
    <cfRule type="expression" dxfId="3042" priority="339" stopIfTrue="1">
      <formula>K139="走幅跳"</formula>
    </cfRule>
    <cfRule type="expression" dxfId="3041" priority="340" stopIfTrue="1">
      <formula>K139="走高跳"</formula>
    </cfRule>
  </conditionalFormatting>
  <conditionalFormatting sqref="L141">
    <cfRule type="expression" dxfId="3040" priority="331" stopIfTrue="1">
      <formula>K141="円盤投"</formula>
    </cfRule>
    <cfRule type="expression" dxfId="3039" priority="332" stopIfTrue="1">
      <formula>K141="やり投"</formula>
    </cfRule>
    <cfRule type="expression" dxfId="3038" priority="333" stopIfTrue="1">
      <formula>K141="砲丸投"</formula>
    </cfRule>
    <cfRule type="expression" dxfId="3037" priority="334" stopIfTrue="1">
      <formula>K141="走幅跳"</formula>
    </cfRule>
    <cfRule type="expression" dxfId="3036" priority="335" stopIfTrue="1">
      <formula>K141="走高跳"</formula>
    </cfRule>
  </conditionalFormatting>
  <conditionalFormatting sqref="L143">
    <cfRule type="expression" dxfId="3035" priority="326" stopIfTrue="1">
      <formula>K143="円盤投"</formula>
    </cfRule>
    <cfRule type="expression" dxfId="3034" priority="327" stopIfTrue="1">
      <formula>K143="やり投"</formula>
    </cfRule>
    <cfRule type="expression" dxfId="3033" priority="328" stopIfTrue="1">
      <formula>K143="砲丸投"</formula>
    </cfRule>
    <cfRule type="expression" dxfId="3032" priority="329" stopIfTrue="1">
      <formula>K143="走幅跳"</formula>
    </cfRule>
    <cfRule type="expression" dxfId="3031" priority="330" stopIfTrue="1">
      <formula>K143="走高跳"</formula>
    </cfRule>
  </conditionalFormatting>
  <conditionalFormatting sqref="L145">
    <cfRule type="expression" dxfId="3030" priority="321" stopIfTrue="1">
      <formula>K145="円盤投"</formula>
    </cfRule>
    <cfRule type="expression" dxfId="3029" priority="322" stopIfTrue="1">
      <formula>K145="やり投"</formula>
    </cfRule>
    <cfRule type="expression" dxfId="3028" priority="323" stopIfTrue="1">
      <formula>K145="砲丸投"</formula>
    </cfRule>
    <cfRule type="expression" dxfId="3027" priority="324" stopIfTrue="1">
      <formula>K145="走幅跳"</formula>
    </cfRule>
    <cfRule type="expression" dxfId="3026" priority="325" stopIfTrue="1">
      <formula>K145="走高跳"</formula>
    </cfRule>
  </conditionalFormatting>
  <conditionalFormatting sqref="L147">
    <cfRule type="expression" dxfId="3025" priority="316" stopIfTrue="1">
      <formula>K147="円盤投"</formula>
    </cfRule>
    <cfRule type="expression" dxfId="3024" priority="317" stopIfTrue="1">
      <formula>K147="やり投"</formula>
    </cfRule>
    <cfRule type="expression" dxfId="3023" priority="318" stopIfTrue="1">
      <formula>K147="砲丸投"</formula>
    </cfRule>
    <cfRule type="expression" dxfId="3022" priority="319" stopIfTrue="1">
      <formula>K147="走幅跳"</formula>
    </cfRule>
    <cfRule type="expression" dxfId="3021" priority="320" stopIfTrue="1">
      <formula>K147="走高跳"</formula>
    </cfRule>
  </conditionalFormatting>
  <conditionalFormatting sqref="L149">
    <cfRule type="expression" dxfId="3020" priority="311" stopIfTrue="1">
      <formula>K149="円盤投"</formula>
    </cfRule>
    <cfRule type="expression" dxfId="3019" priority="312" stopIfTrue="1">
      <formula>K149="やり投"</formula>
    </cfRule>
    <cfRule type="expression" dxfId="3018" priority="313" stopIfTrue="1">
      <formula>K149="砲丸投"</formula>
    </cfRule>
    <cfRule type="expression" dxfId="3017" priority="314" stopIfTrue="1">
      <formula>K149="走幅跳"</formula>
    </cfRule>
    <cfRule type="expression" dxfId="3016" priority="315" stopIfTrue="1">
      <formula>K149="走高跳"</formula>
    </cfRule>
  </conditionalFormatting>
  <conditionalFormatting sqref="L151">
    <cfRule type="expression" dxfId="3015" priority="306" stopIfTrue="1">
      <formula>K151="円盤投"</formula>
    </cfRule>
    <cfRule type="expression" dxfId="3014" priority="307" stopIfTrue="1">
      <formula>K151="やり投"</formula>
    </cfRule>
    <cfRule type="expression" dxfId="3013" priority="308" stopIfTrue="1">
      <formula>K151="砲丸投"</formula>
    </cfRule>
    <cfRule type="expression" dxfId="3012" priority="309" stopIfTrue="1">
      <formula>K151="走幅跳"</formula>
    </cfRule>
    <cfRule type="expression" dxfId="3011" priority="310" stopIfTrue="1">
      <formula>K151="走高跳"</formula>
    </cfRule>
  </conditionalFormatting>
  <conditionalFormatting sqref="L153">
    <cfRule type="expression" dxfId="3010" priority="301" stopIfTrue="1">
      <formula>K153="円盤投"</formula>
    </cfRule>
    <cfRule type="expression" dxfId="3009" priority="302" stopIfTrue="1">
      <formula>K153="やり投"</formula>
    </cfRule>
    <cfRule type="expression" dxfId="3008" priority="303" stopIfTrue="1">
      <formula>K153="砲丸投"</formula>
    </cfRule>
    <cfRule type="expression" dxfId="3007" priority="304" stopIfTrue="1">
      <formula>K153="走幅跳"</formula>
    </cfRule>
    <cfRule type="expression" dxfId="3006" priority="305" stopIfTrue="1">
      <formula>K153="走高跳"</formula>
    </cfRule>
  </conditionalFormatting>
  <conditionalFormatting sqref="H168">
    <cfRule type="expression" dxfId="3005" priority="296" stopIfTrue="1">
      <formula>G168="円盤投"</formula>
    </cfRule>
    <cfRule type="expression" dxfId="3004" priority="297" stopIfTrue="1">
      <formula>G168="やり投"</formula>
    </cfRule>
    <cfRule type="expression" dxfId="3003" priority="298" stopIfTrue="1">
      <formula>G168="砲丸投"</formula>
    </cfRule>
    <cfRule type="expression" dxfId="3002" priority="299" stopIfTrue="1">
      <formula>G168="走幅跳"</formula>
    </cfRule>
    <cfRule type="expression" dxfId="3001" priority="300" stopIfTrue="1">
      <formula>G168="走高跳"</formula>
    </cfRule>
  </conditionalFormatting>
  <conditionalFormatting sqref="L190">
    <cfRule type="expression" dxfId="3000" priority="41" stopIfTrue="1">
      <formula>K190="円盤投"</formula>
    </cfRule>
    <cfRule type="expression" dxfId="2999" priority="42" stopIfTrue="1">
      <formula>K190="やり投"</formula>
    </cfRule>
    <cfRule type="expression" dxfId="2998" priority="43" stopIfTrue="1">
      <formula>K190="砲丸投"</formula>
    </cfRule>
    <cfRule type="expression" dxfId="2997" priority="44" stopIfTrue="1">
      <formula>K190="走幅跳"</formula>
    </cfRule>
    <cfRule type="expression" dxfId="2996" priority="45" stopIfTrue="1">
      <formula>K190="走高跳"</formula>
    </cfRule>
  </conditionalFormatting>
  <conditionalFormatting sqref="J194">
    <cfRule type="expression" dxfId="2995" priority="131" stopIfTrue="1">
      <formula>I194="円盤投"</formula>
    </cfRule>
    <cfRule type="expression" dxfId="2994" priority="132" stopIfTrue="1">
      <formula>I194="やり投"</formula>
    </cfRule>
    <cfRule type="expression" dxfId="2993" priority="133" stopIfTrue="1">
      <formula>I194="砲丸投"</formula>
    </cfRule>
    <cfRule type="expression" dxfId="2992" priority="134" stopIfTrue="1">
      <formula>I194="走幅跳"</formula>
    </cfRule>
    <cfRule type="expression" dxfId="2991" priority="135" stopIfTrue="1">
      <formula>I194="走高跳"</formula>
    </cfRule>
  </conditionalFormatting>
  <conditionalFormatting sqref="H196">
    <cfRule type="expression" dxfId="2990" priority="226" stopIfTrue="1">
      <formula>G196="円盤投"</formula>
    </cfRule>
    <cfRule type="expression" dxfId="2989" priority="227" stopIfTrue="1">
      <formula>G196="やり投"</formula>
    </cfRule>
    <cfRule type="expression" dxfId="2988" priority="228" stopIfTrue="1">
      <formula>G196="砲丸投"</formula>
    </cfRule>
    <cfRule type="expression" dxfId="2987" priority="229" stopIfTrue="1">
      <formula>G196="走幅跳"</formula>
    </cfRule>
    <cfRule type="expression" dxfId="2986" priority="230" stopIfTrue="1">
      <formula>G196="走高跳"</formula>
    </cfRule>
  </conditionalFormatting>
  <conditionalFormatting sqref="J202">
    <cfRule type="expression" dxfId="2985" priority="111" stopIfTrue="1">
      <formula>I202="円盤投"</formula>
    </cfRule>
    <cfRule type="expression" dxfId="2984" priority="112" stopIfTrue="1">
      <formula>I202="やり投"</formula>
    </cfRule>
    <cfRule type="expression" dxfId="2983" priority="113" stopIfTrue="1">
      <formula>I202="砲丸投"</formula>
    </cfRule>
    <cfRule type="expression" dxfId="2982" priority="114" stopIfTrue="1">
      <formula>I202="走幅跳"</formula>
    </cfRule>
    <cfRule type="expression" dxfId="2981" priority="115" stopIfTrue="1">
      <formula>I202="走高跳"</formula>
    </cfRule>
  </conditionalFormatting>
  <conditionalFormatting sqref="J200">
    <cfRule type="expression" dxfId="2980" priority="116" stopIfTrue="1">
      <formula>I200="円盤投"</formula>
    </cfRule>
    <cfRule type="expression" dxfId="2979" priority="117" stopIfTrue="1">
      <formula>I200="やり投"</formula>
    </cfRule>
    <cfRule type="expression" dxfId="2978" priority="118" stopIfTrue="1">
      <formula>I200="砲丸投"</formula>
    </cfRule>
    <cfRule type="expression" dxfId="2977" priority="119" stopIfTrue="1">
      <formula>I200="走幅跳"</formula>
    </cfRule>
    <cfRule type="expression" dxfId="2976" priority="120" stopIfTrue="1">
      <formula>I200="走高跳"</formula>
    </cfRule>
  </conditionalFormatting>
  <conditionalFormatting sqref="H202">
    <cfRule type="expression" dxfId="2975" priority="211" stopIfTrue="1">
      <formula>G202="円盤投"</formula>
    </cfRule>
    <cfRule type="expression" dxfId="2974" priority="212" stopIfTrue="1">
      <formula>G202="やり投"</formula>
    </cfRule>
    <cfRule type="expression" dxfId="2973" priority="213" stopIfTrue="1">
      <formula>G202="砲丸投"</formula>
    </cfRule>
    <cfRule type="expression" dxfId="2972" priority="214" stopIfTrue="1">
      <formula>G202="走幅跳"</formula>
    </cfRule>
    <cfRule type="expression" dxfId="2971" priority="215" stopIfTrue="1">
      <formula>G202="走高跳"</formula>
    </cfRule>
  </conditionalFormatting>
  <conditionalFormatting sqref="J206">
    <cfRule type="expression" dxfId="2970" priority="101" stopIfTrue="1">
      <formula>I206="円盤投"</formula>
    </cfRule>
    <cfRule type="expression" dxfId="2969" priority="102" stopIfTrue="1">
      <formula>I206="やり投"</formula>
    </cfRule>
    <cfRule type="expression" dxfId="2968" priority="103" stopIfTrue="1">
      <formula>I206="砲丸投"</formula>
    </cfRule>
    <cfRule type="expression" dxfId="2967" priority="104" stopIfTrue="1">
      <formula>I206="走幅跳"</formula>
    </cfRule>
    <cfRule type="expression" dxfId="2966" priority="105" stopIfTrue="1">
      <formula>I206="走高跳"</formula>
    </cfRule>
  </conditionalFormatting>
  <conditionalFormatting sqref="J168">
    <cfRule type="expression" dxfId="2965" priority="196" stopIfTrue="1">
      <formula>I168="円盤投"</formula>
    </cfRule>
    <cfRule type="expression" dxfId="2964" priority="197" stopIfTrue="1">
      <formula>I168="やり投"</formula>
    </cfRule>
    <cfRule type="expression" dxfId="2963" priority="198" stopIfTrue="1">
      <formula>I168="砲丸投"</formula>
    </cfRule>
    <cfRule type="expression" dxfId="2962" priority="199" stopIfTrue="1">
      <formula>I168="走幅跳"</formula>
    </cfRule>
    <cfRule type="expression" dxfId="2961" priority="200" stopIfTrue="1">
      <formula>I168="走高跳"</formula>
    </cfRule>
  </conditionalFormatting>
  <conditionalFormatting sqref="H170">
    <cfRule type="expression" dxfId="2960" priority="291" stopIfTrue="1">
      <formula>G170="円盤投"</formula>
    </cfRule>
    <cfRule type="expression" dxfId="2959" priority="292" stopIfTrue="1">
      <formula>G170="やり投"</formula>
    </cfRule>
    <cfRule type="expression" dxfId="2958" priority="293" stopIfTrue="1">
      <formula>G170="砲丸投"</formula>
    </cfRule>
    <cfRule type="expression" dxfId="2957" priority="294" stopIfTrue="1">
      <formula>G170="走幅跳"</formula>
    </cfRule>
    <cfRule type="expression" dxfId="2956" priority="295" stopIfTrue="1">
      <formula>G170="走高跳"</formula>
    </cfRule>
  </conditionalFormatting>
  <conditionalFormatting sqref="H172">
    <cfRule type="expression" dxfId="2955" priority="286" stopIfTrue="1">
      <formula>G172="円盤投"</formula>
    </cfRule>
    <cfRule type="expression" dxfId="2954" priority="287" stopIfTrue="1">
      <formula>G172="やり投"</formula>
    </cfRule>
    <cfRule type="expression" dxfId="2953" priority="288" stopIfTrue="1">
      <formula>G172="砲丸投"</formula>
    </cfRule>
    <cfRule type="expression" dxfId="2952" priority="289" stopIfTrue="1">
      <formula>G172="走幅跳"</formula>
    </cfRule>
    <cfRule type="expression" dxfId="2951" priority="290" stopIfTrue="1">
      <formula>G172="走高跳"</formula>
    </cfRule>
  </conditionalFormatting>
  <conditionalFormatting sqref="H174">
    <cfRule type="expression" dxfId="2950" priority="281" stopIfTrue="1">
      <formula>G174="円盤投"</formula>
    </cfRule>
    <cfRule type="expression" dxfId="2949" priority="282" stopIfTrue="1">
      <formula>G174="やり投"</formula>
    </cfRule>
    <cfRule type="expression" dxfId="2948" priority="283" stopIfTrue="1">
      <formula>G174="砲丸投"</formula>
    </cfRule>
    <cfRule type="expression" dxfId="2947" priority="284" stopIfTrue="1">
      <formula>G174="走幅跳"</formula>
    </cfRule>
    <cfRule type="expression" dxfId="2946" priority="285" stopIfTrue="1">
      <formula>G174="走高跳"</formula>
    </cfRule>
  </conditionalFormatting>
  <conditionalFormatting sqref="H176">
    <cfRule type="expression" dxfId="2945" priority="276" stopIfTrue="1">
      <formula>G176="円盤投"</formula>
    </cfRule>
    <cfRule type="expression" dxfId="2944" priority="277" stopIfTrue="1">
      <formula>G176="やり投"</formula>
    </cfRule>
    <cfRule type="expression" dxfId="2943" priority="278" stopIfTrue="1">
      <formula>G176="砲丸投"</formula>
    </cfRule>
    <cfRule type="expression" dxfId="2942" priority="279" stopIfTrue="1">
      <formula>G176="走幅跳"</formula>
    </cfRule>
    <cfRule type="expression" dxfId="2941" priority="280" stopIfTrue="1">
      <formula>G176="走高跳"</formula>
    </cfRule>
  </conditionalFormatting>
  <conditionalFormatting sqref="H178">
    <cfRule type="expression" dxfId="2940" priority="271" stopIfTrue="1">
      <formula>G178="円盤投"</formula>
    </cfRule>
    <cfRule type="expression" dxfId="2939" priority="272" stopIfTrue="1">
      <formula>G178="やり投"</formula>
    </cfRule>
    <cfRule type="expression" dxfId="2938" priority="273" stopIfTrue="1">
      <formula>G178="砲丸投"</formula>
    </cfRule>
    <cfRule type="expression" dxfId="2937" priority="274" stopIfTrue="1">
      <formula>G178="走幅跳"</formula>
    </cfRule>
    <cfRule type="expression" dxfId="2936" priority="275" stopIfTrue="1">
      <formula>G178="走高跳"</formula>
    </cfRule>
  </conditionalFormatting>
  <conditionalFormatting sqref="H180">
    <cfRule type="expression" dxfId="2935" priority="266" stopIfTrue="1">
      <formula>G180="円盤投"</formula>
    </cfRule>
    <cfRule type="expression" dxfId="2934" priority="267" stopIfTrue="1">
      <formula>G180="やり投"</formula>
    </cfRule>
    <cfRule type="expression" dxfId="2933" priority="268" stopIfTrue="1">
      <formula>G180="砲丸投"</formula>
    </cfRule>
    <cfRule type="expression" dxfId="2932" priority="269" stopIfTrue="1">
      <formula>G180="走幅跳"</formula>
    </cfRule>
    <cfRule type="expression" dxfId="2931" priority="270" stopIfTrue="1">
      <formula>G180="走高跳"</formula>
    </cfRule>
  </conditionalFormatting>
  <conditionalFormatting sqref="H182">
    <cfRule type="expression" dxfId="2930" priority="261" stopIfTrue="1">
      <formula>G182="円盤投"</formula>
    </cfRule>
    <cfRule type="expression" dxfId="2929" priority="262" stopIfTrue="1">
      <formula>G182="やり投"</formula>
    </cfRule>
    <cfRule type="expression" dxfId="2928" priority="263" stopIfTrue="1">
      <formula>G182="砲丸投"</formula>
    </cfRule>
    <cfRule type="expression" dxfId="2927" priority="264" stopIfTrue="1">
      <formula>G182="走幅跳"</formula>
    </cfRule>
    <cfRule type="expression" dxfId="2926" priority="265" stopIfTrue="1">
      <formula>G182="走高跳"</formula>
    </cfRule>
  </conditionalFormatting>
  <conditionalFormatting sqref="H184">
    <cfRule type="expression" dxfId="2925" priority="256" stopIfTrue="1">
      <formula>G184="円盤投"</formula>
    </cfRule>
    <cfRule type="expression" dxfId="2924" priority="257" stopIfTrue="1">
      <formula>G184="やり投"</formula>
    </cfRule>
    <cfRule type="expression" dxfId="2923" priority="258" stopIfTrue="1">
      <formula>G184="砲丸投"</formula>
    </cfRule>
    <cfRule type="expression" dxfId="2922" priority="259" stopIfTrue="1">
      <formula>G184="走幅跳"</formula>
    </cfRule>
    <cfRule type="expression" dxfId="2921" priority="260" stopIfTrue="1">
      <formula>G184="走高跳"</formula>
    </cfRule>
  </conditionalFormatting>
  <conditionalFormatting sqref="H186">
    <cfRule type="expression" dxfId="2920" priority="251" stopIfTrue="1">
      <formula>G186="円盤投"</formula>
    </cfRule>
    <cfRule type="expression" dxfId="2919" priority="252" stopIfTrue="1">
      <formula>G186="やり投"</formula>
    </cfRule>
    <cfRule type="expression" dxfId="2918" priority="253" stopIfTrue="1">
      <formula>G186="砲丸投"</formula>
    </cfRule>
    <cfRule type="expression" dxfId="2917" priority="254" stopIfTrue="1">
      <formula>G186="走幅跳"</formula>
    </cfRule>
    <cfRule type="expression" dxfId="2916" priority="255" stopIfTrue="1">
      <formula>G186="走高跳"</formula>
    </cfRule>
  </conditionalFormatting>
  <conditionalFormatting sqref="H188">
    <cfRule type="expression" dxfId="2915" priority="246" stopIfTrue="1">
      <formula>G188="円盤投"</formula>
    </cfRule>
    <cfRule type="expression" dxfId="2914" priority="247" stopIfTrue="1">
      <formula>G188="やり投"</formula>
    </cfRule>
    <cfRule type="expression" dxfId="2913" priority="248" stopIfTrue="1">
      <formula>G188="砲丸投"</formula>
    </cfRule>
    <cfRule type="expression" dxfId="2912" priority="249" stopIfTrue="1">
      <formula>G188="走幅跳"</formula>
    </cfRule>
    <cfRule type="expression" dxfId="2911" priority="250" stopIfTrue="1">
      <formula>G188="走高跳"</formula>
    </cfRule>
  </conditionalFormatting>
  <conditionalFormatting sqref="H190">
    <cfRule type="expression" dxfId="2910" priority="241" stopIfTrue="1">
      <formula>G190="円盤投"</formula>
    </cfRule>
    <cfRule type="expression" dxfId="2909" priority="242" stopIfTrue="1">
      <formula>G190="やり投"</formula>
    </cfRule>
    <cfRule type="expression" dxfId="2908" priority="243" stopIfTrue="1">
      <formula>G190="砲丸投"</formula>
    </cfRule>
    <cfRule type="expression" dxfId="2907" priority="244" stopIfTrue="1">
      <formula>G190="走幅跳"</formula>
    </cfRule>
    <cfRule type="expression" dxfId="2906" priority="245" stopIfTrue="1">
      <formula>G190="走高跳"</formula>
    </cfRule>
  </conditionalFormatting>
  <conditionalFormatting sqref="H192">
    <cfRule type="expression" dxfId="2905" priority="236" stopIfTrue="1">
      <formula>G192="円盤投"</formula>
    </cfRule>
    <cfRule type="expression" dxfId="2904" priority="237" stopIfTrue="1">
      <formula>G192="やり投"</formula>
    </cfRule>
    <cfRule type="expression" dxfId="2903" priority="238" stopIfTrue="1">
      <formula>G192="砲丸投"</formula>
    </cfRule>
    <cfRule type="expression" dxfId="2902" priority="239" stopIfTrue="1">
      <formula>G192="走幅跳"</formula>
    </cfRule>
    <cfRule type="expression" dxfId="2901" priority="240" stopIfTrue="1">
      <formula>G192="走高跳"</formula>
    </cfRule>
  </conditionalFormatting>
  <conditionalFormatting sqref="H194">
    <cfRule type="expression" dxfId="2900" priority="231" stopIfTrue="1">
      <formula>G194="円盤投"</formula>
    </cfRule>
    <cfRule type="expression" dxfId="2899" priority="232" stopIfTrue="1">
      <formula>G194="やり投"</formula>
    </cfRule>
    <cfRule type="expression" dxfId="2898" priority="233" stopIfTrue="1">
      <formula>G194="砲丸投"</formula>
    </cfRule>
    <cfRule type="expression" dxfId="2897" priority="234" stopIfTrue="1">
      <formula>G194="走幅跳"</formula>
    </cfRule>
    <cfRule type="expression" dxfId="2896" priority="235" stopIfTrue="1">
      <formula>G194="走高跳"</formula>
    </cfRule>
  </conditionalFormatting>
  <conditionalFormatting sqref="H198">
    <cfRule type="expression" dxfId="2895" priority="221" stopIfTrue="1">
      <formula>G198="円盤投"</formula>
    </cfRule>
    <cfRule type="expression" dxfId="2894" priority="222" stopIfTrue="1">
      <formula>G198="やり投"</formula>
    </cfRule>
    <cfRule type="expression" dxfId="2893" priority="223" stopIfTrue="1">
      <formula>G198="砲丸投"</formula>
    </cfRule>
    <cfRule type="expression" dxfId="2892" priority="224" stopIfTrue="1">
      <formula>G198="走幅跳"</formula>
    </cfRule>
    <cfRule type="expression" dxfId="2891" priority="225" stopIfTrue="1">
      <formula>G198="走高跳"</formula>
    </cfRule>
  </conditionalFormatting>
  <conditionalFormatting sqref="H200">
    <cfRule type="expression" dxfId="2890" priority="216" stopIfTrue="1">
      <formula>G200="円盤投"</formula>
    </cfRule>
    <cfRule type="expression" dxfId="2889" priority="217" stopIfTrue="1">
      <formula>G200="やり投"</formula>
    </cfRule>
    <cfRule type="expression" dxfId="2888" priority="218" stopIfTrue="1">
      <formula>G200="砲丸投"</formula>
    </cfRule>
    <cfRule type="expression" dxfId="2887" priority="219" stopIfTrue="1">
      <formula>G200="走幅跳"</formula>
    </cfRule>
    <cfRule type="expression" dxfId="2886" priority="220" stopIfTrue="1">
      <formula>G200="走高跳"</formula>
    </cfRule>
  </conditionalFormatting>
  <conditionalFormatting sqref="H204">
    <cfRule type="expression" dxfId="2885" priority="206" stopIfTrue="1">
      <formula>G204="円盤投"</formula>
    </cfRule>
    <cfRule type="expression" dxfId="2884" priority="207" stopIfTrue="1">
      <formula>G204="やり投"</formula>
    </cfRule>
    <cfRule type="expression" dxfId="2883" priority="208" stopIfTrue="1">
      <formula>G204="砲丸投"</formula>
    </cfRule>
    <cfRule type="expression" dxfId="2882" priority="209" stopIfTrue="1">
      <formula>G204="走幅跳"</formula>
    </cfRule>
    <cfRule type="expression" dxfId="2881" priority="210" stopIfTrue="1">
      <formula>G204="走高跳"</formula>
    </cfRule>
  </conditionalFormatting>
  <conditionalFormatting sqref="H206">
    <cfRule type="expression" dxfId="2880" priority="201" stopIfTrue="1">
      <formula>G206="円盤投"</formula>
    </cfRule>
    <cfRule type="expression" dxfId="2879" priority="202" stopIfTrue="1">
      <formula>G206="やり投"</formula>
    </cfRule>
    <cfRule type="expression" dxfId="2878" priority="203" stopIfTrue="1">
      <formula>G206="砲丸投"</formula>
    </cfRule>
    <cfRule type="expression" dxfId="2877" priority="204" stopIfTrue="1">
      <formula>G206="走幅跳"</formula>
    </cfRule>
    <cfRule type="expression" dxfId="2876" priority="205" stopIfTrue="1">
      <formula>G206="走高跳"</formula>
    </cfRule>
  </conditionalFormatting>
  <conditionalFormatting sqref="J170">
    <cfRule type="expression" dxfId="2875" priority="191" stopIfTrue="1">
      <formula>I170="円盤投"</formula>
    </cfRule>
    <cfRule type="expression" dxfId="2874" priority="192" stopIfTrue="1">
      <formula>I170="やり投"</formula>
    </cfRule>
    <cfRule type="expression" dxfId="2873" priority="193" stopIfTrue="1">
      <formula>I170="砲丸投"</formula>
    </cfRule>
    <cfRule type="expression" dxfId="2872" priority="194" stopIfTrue="1">
      <formula>I170="走幅跳"</formula>
    </cfRule>
    <cfRule type="expression" dxfId="2871" priority="195" stopIfTrue="1">
      <formula>I170="走高跳"</formula>
    </cfRule>
  </conditionalFormatting>
  <conditionalFormatting sqref="J172">
    <cfRule type="expression" dxfId="2870" priority="186" stopIfTrue="1">
      <formula>I172="円盤投"</formula>
    </cfRule>
    <cfRule type="expression" dxfId="2869" priority="187" stopIfTrue="1">
      <formula>I172="やり投"</formula>
    </cfRule>
    <cfRule type="expression" dxfId="2868" priority="188" stopIfTrue="1">
      <formula>I172="砲丸投"</formula>
    </cfRule>
    <cfRule type="expression" dxfId="2867" priority="189" stopIfTrue="1">
      <formula>I172="走幅跳"</formula>
    </cfRule>
    <cfRule type="expression" dxfId="2866" priority="190" stopIfTrue="1">
      <formula>I172="走高跳"</formula>
    </cfRule>
  </conditionalFormatting>
  <conditionalFormatting sqref="J174">
    <cfRule type="expression" dxfId="2865" priority="181" stopIfTrue="1">
      <formula>I174="円盤投"</formula>
    </cfRule>
    <cfRule type="expression" dxfId="2864" priority="182" stopIfTrue="1">
      <formula>I174="やり投"</formula>
    </cfRule>
    <cfRule type="expression" dxfId="2863" priority="183" stopIfTrue="1">
      <formula>I174="砲丸投"</formula>
    </cfRule>
    <cfRule type="expression" dxfId="2862" priority="184" stopIfTrue="1">
      <formula>I174="走幅跳"</formula>
    </cfRule>
    <cfRule type="expression" dxfId="2861" priority="185" stopIfTrue="1">
      <formula>I174="走高跳"</formula>
    </cfRule>
  </conditionalFormatting>
  <conditionalFormatting sqref="J176">
    <cfRule type="expression" dxfId="2860" priority="176" stopIfTrue="1">
      <formula>I176="円盤投"</formula>
    </cfRule>
    <cfRule type="expression" dxfId="2859" priority="177" stopIfTrue="1">
      <formula>I176="やり投"</formula>
    </cfRule>
    <cfRule type="expression" dxfId="2858" priority="178" stopIfTrue="1">
      <formula>I176="砲丸投"</formula>
    </cfRule>
    <cfRule type="expression" dxfId="2857" priority="179" stopIfTrue="1">
      <formula>I176="走幅跳"</formula>
    </cfRule>
    <cfRule type="expression" dxfId="2856" priority="180" stopIfTrue="1">
      <formula>I176="走高跳"</formula>
    </cfRule>
  </conditionalFormatting>
  <conditionalFormatting sqref="J178">
    <cfRule type="expression" dxfId="2855" priority="171" stopIfTrue="1">
      <formula>I178="円盤投"</formula>
    </cfRule>
    <cfRule type="expression" dxfId="2854" priority="172" stopIfTrue="1">
      <formula>I178="やり投"</formula>
    </cfRule>
    <cfRule type="expression" dxfId="2853" priority="173" stopIfTrue="1">
      <formula>I178="砲丸投"</formula>
    </cfRule>
    <cfRule type="expression" dxfId="2852" priority="174" stopIfTrue="1">
      <formula>I178="走幅跳"</formula>
    </cfRule>
    <cfRule type="expression" dxfId="2851" priority="175" stopIfTrue="1">
      <formula>I178="走高跳"</formula>
    </cfRule>
  </conditionalFormatting>
  <conditionalFormatting sqref="J180">
    <cfRule type="expression" dxfId="2850" priority="166" stopIfTrue="1">
      <formula>I180="円盤投"</formula>
    </cfRule>
    <cfRule type="expression" dxfId="2849" priority="167" stopIfTrue="1">
      <formula>I180="やり投"</formula>
    </cfRule>
    <cfRule type="expression" dxfId="2848" priority="168" stopIfTrue="1">
      <formula>I180="砲丸投"</formula>
    </cfRule>
    <cfRule type="expression" dxfId="2847" priority="169" stopIfTrue="1">
      <formula>I180="走幅跳"</formula>
    </cfRule>
    <cfRule type="expression" dxfId="2846" priority="170" stopIfTrue="1">
      <formula>I180="走高跳"</formula>
    </cfRule>
  </conditionalFormatting>
  <conditionalFormatting sqref="J182">
    <cfRule type="expression" dxfId="2845" priority="161" stopIfTrue="1">
      <formula>I182="円盤投"</formula>
    </cfRule>
    <cfRule type="expression" dxfId="2844" priority="162" stopIfTrue="1">
      <formula>I182="やり投"</formula>
    </cfRule>
    <cfRule type="expression" dxfId="2843" priority="163" stopIfTrue="1">
      <formula>I182="砲丸投"</formula>
    </cfRule>
    <cfRule type="expression" dxfId="2842" priority="164" stopIfTrue="1">
      <formula>I182="走幅跳"</formula>
    </cfRule>
    <cfRule type="expression" dxfId="2841" priority="165" stopIfTrue="1">
      <formula>I182="走高跳"</formula>
    </cfRule>
  </conditionalFormatting>
  <conditionalFormatting sqref="J184">
    <cfRule type="expression" dxfId="2840" priority="156" stopIfTrue="1">
      <formula>I184="円盤投"</formula>
    </cfRule>
    <cfRule type="expression" dxfId="2839" priority="157" stopIfTrue="1">
      <formula>I184="やり投"</formula>
    </cfRule>
    <cfRule type="expression" dxfId="2838" priority="158" stopIfTrue="1">
      <formula>I184="砲丸投"</formula>
    </cfRule>
    <cfRule type="expression" dxfId="2837" priority="159" stopIfTrue="1">
      <formula>I184="走幅跳"</formula>
    </cfRule>
    <cfRule type="expression" dxfId="2836" priority="160" stopIfTrue="1">
      <formula>I184="走高跳"</formula>
    </cfRule>
  </conditionalFormatting>
  <conditionalFormatting sqref="J186">
    <cfRule type="expression" dxfId="2835" priority="151" stopIfTrue="1">
      <formula>I186="円盤投"</formula>
    </cfRule>
    <cfRule type="expression" dxfId="2834" priority="152" stopIfTrue="1">
      <formula>I186="やり投"</formula>
    </cfRule>
    <cfRule type="expression" dxfId="2833" priority="153" stopIfTrue="1">
      <formula>I186="砲丸投"</formula>
    </cfRule>
    <cfRule type="expression" dxfId="2832" priority="154" stopIfTrue="1">
      <formula>I186="走幅跳"</formula>
    </cfRule>
    <cfRule type="expression" dxfId="2831" priority="155" stopIfTrue="1">
      <formula>I186="走高跳"</formula>
    </cfRule>
  </conditionalFormatting>
  <conditionalFormatting sqref="J188">
    <cfRule type="expression" dxfId="2830" priority="146" stopIfTrue="1">
      <formula>I188="円盤投"</formula>
    </cfRule>
    <cfRule type="expression" dxfId="2829" priority="147" stopIfTrue="1">
      <formula>I188="やり投"</formula>
    </cfRule>
    <cfRule type="expression" dxfId="2828" priority="148" stopIfTrue="1">
      <formula>I188="砲丸投"</formula>
    </cfRule>
    <cfRule type="expression" dxfId="2827" priority="149" stopIfTrue="1">
      <formula>I188="走幅跳"</formula>
    </cfRule>
    <cfRule type="expression" dxfId="2826" priority="150" stopIfTrue="1">
      <formula>I188="走高跳"</formula>
    </cfRule>
  </conditionalFormatting>
  <conditionalFormatting sqref="J190">
    <cfRule type="expression" dxfId="2825" priority="141" stopIfTrue="1">
      <formula>I190="円盤投"</formula>
    </cfRule>
    <cfRule type="expression" dxfId="2824" priority="142" stopIfTrue="1">
      <formula>I190="やり投"</formula>
    </cfRule>
    <cfRule type="expression" dxfId="2823" priority="143" stopIfTrue="1">
      <formula>I190="砲丸投"</formula>
    </cfRule>
    <cfRule type="expression" dxfId="2822" priority="144" stopIfTrue="1">
      <formula>I190="走幅跳"</formula>
    </cfRule>
    <cfRule type="expression" dxfId="2821" priority="145" stopIfTrue="1">
      <formula>I190="走高跳"</formula>
    </cfRule>
  </conditionalFormatting>
  <conditionalFormatting sqref="J192">
    <cfRule type="expression" dxfId="2820" priority="136" stopIfTrue="1">
      <formula>I192="円盤投"</formula>
    </cfRule>
    <cfRule type="expression" dxfId="2819" priority="137" stopIfTrue="1">
      <formula>I192="やり投"</formula>
    </cfRule>
    <cfRule type="expression" dxfId="2818" priority="138" stopIfTrue="1">
      <formula>I192="砲丸投"</formula>
    </cfRule>
    <cfRule type="expression" dxfId="2817" priority="139" stopIfTrue="1">
      <formula>I192="走幅跳"</formula>
    </cfRule>
    <cfRule type="expression" dxfId="2816" priority="140" stopIfTrue="1">
      <formula>I192="走高跳"</formula>
    </cfRule>
  </conditionalFormatting>
  <conditionalFormatting sqref="J196">
    <cfRule type="expression" dxfId="2815" priority="126" stopIfTrue="1">
      <formula>I196="円盤投"</formula>
    </cfRule>
    <cfRule type="expression" dxfId="2814" priority="127" stopIfTrue="1">
      <formula>I196="やり投"</formula>
    </cfRule>
    <cfRule type="expression" dxfId="2813" priority="128" stopIfTrue="1">
      <formula>I196="砲丸投"</formula>
    </cfRule>
    <cfRule type="expression" dxfId="2812" priority="129" stopIfTrue="1">
      <formula>I196="走幅跳"</formula>
    </cfRule>
    <cfRule type="expression" dxfId="2811" priority="130" stopIfTrue="1">
      <formula>I196="走高跳"</formula>
    </cfRule>
  </conditionalFormatting>
  <conditionalFormatting sqref="J198">
    <cfRule type="expression" dxfId="2810" priority="121" stopIfTrue="1">
      <formula>I198="円盤投"</formula>
    </cfRule>
    <cfRule type="expression" dxfId="2809" priority="122" stopIfTrue="1">
      <formula>I198="やり投"</formula>
    </cfRule>
    <cfRule type="expression" dxfId="2808" priority="123" stopIfTrue="1">
      <formula>I198="砲丸投"</formula>
    </cfRule>
    <cfRule type="expression" dxfId="2807" priority="124" stopIfTrue="1">
      <formula>I198="走幅跳"</formula>
    </cfRule>
    <cfRule type="expression" dxfId="2806" priority="125" stopIfTrue="1">
      <formula>I198="走高跳"</formula>
    </cfRule>
  </conditionalFormatting>
  <conditionalFormatting sqref="J204">
    <cfRule type="expression" dxfId="2805" priority="106" stopIfTrue="1">
      <formula>I204="円盤投"</formula>
    </cfRule>
    <cfRule type="expression" dxfId="2804" priority="107" stopIfTrue="1">
      <formula>I204="やり投"</formula>
    </cfRule>
    <cfRule type="expression" dxfId="2803" priority="108" stopIfTrue="1">
      <formula>I204="砲丸投"</formula>
    </cfRule>
    <cfRule type="expression" dxfId="2802" priority="109" stopIfTrue="1">
      <formula>I204="走幅跳"</formula>
    </cfRule>
    <cfRule type="expression" dxfId="2801" priority="110" stopIfTrue="1">
      <formula>I204="走高跳"</formula>
    </cfRule>
  </conditionalFormatting>
  <conditionalFormatting sqref="L168">
    <cfRule type="expression" dxfId="2800" priority="96" stopIfTrue="1">
      <formula>K168="円盤投"</formula>
    </cfRule>
    <cfRule type="expression" dxfId="2799" priority="97" stopIfTrue="1">
      <formula>K168="やり投"</formula>
    </cfRule>
    <cfRule type="expression" dxfId="2798" priority="98" stopIfTrue="1">
      <formula>K168="砲丸投"</formula>
    </cfRule>
    <cfRule type="expression" dxfId="2797" priority="99" stopIfTrue="1">
      <formula>K168="走幅跳"</formula>
    </cfRule>
    <cfRule type="expression" dxfId="2796" priority="100" stopIfTrue="1">
      <formula>K168="走高跳"</formula>
    </cfRule>
  </conditionalFormatting>
  <conditionalFormatting sqref="L170">
    <cfRule type="expression" dxfId="2795" priority="91" stopIfTrue="1">
      <formula>K170="円盤投"</formula>
    </cfRule>
    <cfRule type="expression" dxfId="2794" priority="92" stopIfTrue="1">
      <formula>K170="やり投"</formula>
    </cfRule>
    <cfRule type="expression" dxfId="2793" priority="93" stopIfTrue="1">
      <formula>K170="砲丸投"</formula>
    </cfRule>
    <cfRule type="expression" dxfId="2792" priority="94" stopIfTrue="1">
      <formula>K170="走幅跳"</formula>
    </cfRule>
    <cfRule type="expression" dxfId="2791" priority="95" stopIfTrue="1">
      <formula>K170="走高跳"</formula>
    </cfRule>
  </conditionalFormatting>
  <conditionalFormatting sqref="L172">
    <cfRule type="expression" dxfId="2790" priority="86" stopIfTrue="1">
      <formula>K172="円盤投"</formula>
    </cfRule>
    <cfRule type="expression" dxfId="2789" priority="87" stopIfTrue="1">
      <formula>K172="やり投"</formula>
    </cfRule>
    <cfRule type="expression" dxfId="2788" priority="88" stopIfTrue="1">
      <formula>K172="砲丸投"</formula>
    </cfRule>
    <cfRule type="expression" dxfId="2787" priority="89" stopIfTrue="1">
      <formula>K172="走幅跳"</formula>
    </cfRule>
    <cfRule type="expression" dxfId="2786" priority="90" stopIfTrue="1">
      <formula>K172="走高跳"</formula>
    </cfRule>
  </conditionalFormatting>
  <conditionalFormatting sqref="L174">
    <cfRule type="expression" dxfId="2785" priority="81" stopIfTrue="1">
      <formula>K174="円盤投"</formula>
    </cfRule>
    <cfRule type="expression" dxfId="2784" priority="82" stopIfTrue="1">
      <formula>K174="やり投"</formula>
    </cfRule>
    <cfRule type="expression" dxfId="2783" priority="83" stopIfTrue="1">
      <formula>K174="砲丸投"</formula>
    </cfRule>
    <cfRule type="expression" dxfId="2782" priority="84" stopIfTrue="1">
      <formula>K174="走幅跳"</formula>
    </cfRule>
    <cfRule type="expression" dxfId="2781" priority="85" stopIfTrue="1">
      <formula>K174="走高跳"</formula>
    </cfRule>
  </conditionalFormatting>
  <conditionalFormatting sqref="L176">
    <cfRule type="expression" dxfId="2780" priority="76" stopIfTrue="1">
      <formula>K176="円盤投"</formula>
    </cfRule>
    <cfRule type="expression" dxfId="2779" priority="77" stopIfTrue="1">
      <formula>K176="やり投"</formula>
    </cfRule>
    <cfRule type="expression" dxfId="2778" priority="78" stopIfTrue="1">
      <formula>K176="砲丸投"</formula>
    </cfRule>
    <cfRule type="expression" dxfId="2777" priority="79" stopIfTrue="1">
      <formula>K176="走幅跳"</formula>
    </cfRule>
    <cfRule type="expression" dxfId="2776" priority="80" stopIfTrue="1">
      <formula>K176="走高跳"</formula>
    </cfRule>
  </conditionalFormatting>
  <conditionalFormatting sqref="L178">
    <cfRule type="expression" dxfId="2775" priority="71" stopIfTrue="1">
      <formula>K178="円盤投"</formula>
    </cfRule>
    <cfRule type="expression" dxfId="2774" priority="72" stopIfTrue="1">
      <formula>K178="やり投"</formula>
    </cfRule>
    <cfRule type="expression" dxfId="2773" priority="73" stopIfTrue="1">
      <formula>K178="砲丸投"</formula>
    </cfRule>
    <cfRule type="expression" dxfId="2772" priority="74" stopIfTrue="1">
      <formula>K178="走幅跳"</formula>
    </cfRule>
    <cfRule type="expression" dxfId="2771" priority="75" stopIfTrue="1">
      <formula>K178="走高跳"</formula>
    </cfRule>
  </conditionalFormatting>
  <conditionalFormatting sqref="L180">
    <cfRule type="expression" dxfId="2770" priority="66" stopIfTrue="1">
      <formula>K180="円盤投"</formula>
    </cfRule>
    <cfRule type="expression" dxfId="2769" priority="67" stopIfTrue="1">
      <formula>K180="やり投"</formula>
    </cfRule>
    <cfRule type="expression" dxfId="2768" priority="68" stopIfTrue="1">
      <formula>K180="砲丸投"</formula>
    </cfRule>
    <cfRule type="expression" dxfId="2767" priority="69" stopIfTrue="1">
      <formula>K180="走幅跳"</formula>
    </cfRule>
    <cfRule type="expression" dxfId="2766" priority="70" stopIfTrue="1">
      <formula>K180="走高跳"</formula>
    </cfRule>
  </conditionalFormatting>
  <conditionalFormatting sqref="L182">
    <cfRule type="expression" dxfId="2765" priority="61" stopIfTrue="1">
      <formula>K182="円盤投"</formula>
    </cfRule>
    <cfRule type="expression" dxfId="2764" priority="62" stopIfTrue="1">
      <formula>K182="やり投"</formula>
    </cfRule>
    <cfRule type="expression" dxfId="2763" priority="63" stopIfTrue="1">
      <formula>K182="砲丸投"</formula>
    </cfRule>
    <cfRule type="expression" dxfId="2762" priority="64" stopIfTrue="1">
      <formula>K182="走幅跳"</formula>
    </cfRule>
    <cfRule type="expression" dxfId="2761" priority="65" stopIfTrue="1">
      <formula>K182="走高跳"</formula>
    </cfRule>
  </conditionalFormatting>
  <conditionalFormatting sqref="L184">
    <cfRule type="expression" dxfId="2760" priority="56" stopIfTrue="1">
      <formula>K184="円盤投"</formula>
    </cfRule>
    <cfRule type="expression" dxfId="2759" priority="57" stopIfTrue="1">
      <formula>K184="やり投"</formula>
    </cfRule>
    <cfRule type="expression" dxfId="2758" priority="58" stopIfTrue="1">
      <formula>K184="砲丸投"</formula>
    </cfRule>
    <cfRule type="expression" dxfId="2757" priority="59" stopIfTrue="1">
      <formula>K184="走幅跳"</formula>
    </cfRule>
    <cfRule type="expression" dxfId="2756" priority="60" stopIfTrue="1">
      <formula>K184="走高跳"</formula>
    </cfRule>
  </conditionalFormatting>
  <conditionalFormatting sqref="L186">
    <cfRule type="expression" dxfId="2755" priority="51" stopIfTrue="1">
      <formula>K186="円盤投"</formula>
    </cfRule>
    <cfRule type="expression" dxfId="2754" priority="52" stopIfTrue="1">
      <formula>K186="やり投"</formula>
    </cfRule>
    <cfRule type="expression" dxfId="2753" priority="53" stopIfTrue="1">
      <formula>K186="砲丸投"</formula>
    </cfRule>
    <cfRule type="expression" dxfId="2752" priority="54" stopIfTrue="1">
      <formula>K186="走幅跳"</formula>
    </cfRule>
    <cfRule type="expression" dxfId="2751" priority="55" stopIfTrue="1">
      <formula>K186="走高跳"</formula>
    </cfRule>
  </conditionalFormatting>
  <conditionalFormatting sqref="L188">
    <cfRule type="expression" dxfId="2750" priority="46" stopIfTrue="1">
      <formula>K188="円盤投"</formula>
    </cfRule>
    <cfRule type="expression" dxfId="2749" priority="47" stopIfTrue="1">
      <formula>K188="やり投"</formula>
    </cfRule>
    <cfRule type="expression" dxfId="2748" priority="48" stopIfTrue="1">
      <formula>K188="砲丸投"</formula>
    </cfRule>
    <cfRule type="expression" dxfId="2747" priority="49" stopIfTrue="1">
      <formula>K188="走幅跳"</formula>
    </cfRule>
    <cfRule type="expression" dxfId="2746" priority="50" stopIfTrue="1">
      <formula>K188="走高跳"</formula>
    </cfRule>
  </conditionalFormatting>
  <conditionalFormatting sqref="L192">
    <cfRule type="expression" dxfId="2745" priority="36" stopIfTrue="1">
      <formula>K192="円盤投"</formula>
    </cfRule>
    <cfRule type="expression" dxfId="2744" priority="37" stopIfTrue="1">
      <formula>K192="やり投"</formula>
    </cfRule>
    <cfRule type="expression" dxfId="2743" priority="38" stopIfTrue="1">
      <formula>K192="砲丸投"</formula>
    </cfRule>
    <cfRule type="expression" dxfId="2742" priority="39" stopIfTrue="1">
      <formula>K192="走幅跳"</formula>
    </cfRule>
    <cfRule type="expression" dxfId="2741" priority="40" stopIfTrue="1">
      <formula>K192="走高跳"</formula>
    </cfRule>
  </conditionalFormatting>
  <conditionalFormatting sqref="L194">
    <cfRule type="expression" dxfId="2740" priority="31" stopIfTrue="1">
      <formula>K194="円盤投"</formula>
    </cfRule>
    <cfRule type="expression" dxfId="2739" priority="32" stopIfTrue="1">
      <formula>K194="やり投"</formula>
    </cfRule>
    <cfRule type="expression" dxfId="2738" priority="33" stopIfTrue="1">
      <formula>K194="砲丸投"</formula>
    </cfRule>
    <cfRule type="expression" dxfId="2737" priority="34" stopIfTrue="1">
      <formula>K194="走幅跳"</formula>
    </cfRule>
    <cfRule type="expression" dxfId="2736" priority="35" stopIfTrue="1">
      <formula>K194="走高跳"</formula>
    </cfRule>
  </conditionalFormatting>
  <conditionalFormatting sqref="L196">
    <cfRule type="expression" dxfId="2735" priority="26" stopIfTrue="1">
      <formula>K196="円盤投"</formula>
    </cfRule>
    <cfRule type="expression" dxfId="2734" priority="27" stopIfTrue="1">
      <formula>K196="やり投"</formula>
    </cfRule>
    <cfRule type="expression" dxfId="2733" priority="28" stopIfTrue="1">
      <formula>K196="砲丸投"</formula>
    </cfRule>
    <cfRule type="expression" dxfId="2732" priority="29" stopIfTrue="1">
      <formula>K196="走幅跳"</formula>
    </cfRule>
    <cfRule type="expression" dxfId="2731" priority="30" stopIfTrue="1">
      <formula>K196="走高跳"</formula>
    </cfRule>
  </conditionalFormatting>
  <conditionalFormatting sqref="L198">
    <cfRule type="expression" dxfId="2730" priority="21" stopIfTrue="1">
      <formula>K198="円盤投"</formula>
    </cfRule>
    <cfRule type="expression" dxfId="2729" priority="22" stopIfTrue="1">
      <formula>K198="やり投"</formula>
    </cfRule>
    <cfRule type="expression" dxfId="2728" priority="23" stopIfTrue="1">
      <formula>K198="砲丸投"</formula>
    </cfRule>
    <cfRule type="expression" dxfId="2727" priority="24" stopIfTrue="1">
      <formula>K198="走幅跳"</formula>
    </cfRule>
    <cfRule type="expression" dxfId="2726" priority="25" stopIfTrue="1">
      <formula>K198="走高跳"</formula>
    </cfRule>
  </conditionalFormatting>
  <conditionalFormatting sqref="L200">
    <cfRule type="expression" dxfId="2725" priority="16" stopIfTrue="1">
      <formula>K200="円盤投"</formula>
    </cfRule>
    <cfRule type="expression" dxfId="2724" priority="17" stopIfTrue="1">
      <formula>K200="やり投"</formula>
    </cfRule>
    <cfRule type="expression" dxfId="2723" priority="18" stopIfTrue="1">
      <formula>K200="砲丸投"</formula>
    </cfRule>
    <cfRule type="expression" dxfId="2722" priority="19" stopIfTrue="1">
      <formula>K200="走幅跳"</formula>
    </cfRule>
    <cfRule type="expression" dxfId="2721" priority="20" stopIfTrue="1">
      <formula>K200="走高跳"</formula>
    </cfRule>
  </conditionalFormatting>
  <conditionalFormatting sqref="L202">
    <cfRule type="expression" dxfId="2720" priority="11" stopIfTrue="1">
      <formula>K202="円盤投"</formula>
    </cfRule>
    <cfRule type="expression" dxfId="2719" priority="12" stopIfTrue="1">
      <formula>K202="やり投"</formula>
    </cfRule>
    <cfRule type="expression" dxfId="2718" priority="13" stopIfTrue="1">
      <formula>K202="砲丸投"</formula>
    </cfRule>
    <cfRule type="expression" dxfId="2717" priority="14" stopIfTrue="1">
      <formula>K202="走幅跳"</formula>
    </cfRule>
    <cfRule type="expression" dxfId="2716" priority="15" stopIfTrue="1">
      <formula>K202="走高跳"</formula>
    </cfRule>
  </conditionalFormatting>
  <conditionalFormatting sqref="L204">
    <cfRule type="expression" dxfId="2715" priority="6" stopIfTrue="1">
      <formula>K204="円盤投"</formula>
    </cfRule>
    <cfRule type="expression" dxfId="2714" priority="7" stopIfTrue="1">
      <formula>K204="やり投"</formula>
    </cfRule>
    <cfRule type="expression" dxfId="2713" priority="8" stopIfTrue="1">
      <formula>K204="砲丸投"</formula>
    </cfRule>
    <cfRule type="expression" dxfId="2712" priority="9" stopIfTrue="1">
      <formula>K204="走幅跳"</formula>
    </cfRule>
    <cfRule type="expression" dxfId="2711" priority="10" stopIfTrue="1">
      <formula>K204="走高跳"</formula>
    </cfRule>
  </conditionalFormatting>
  <conditionalFormatting sqref="L206">
    <cfRule type="expression" dxfId="2710" priority="1" stopIfTrue="1">
      <formula>K206="円盤投"</formula>
    </cfRule>
    <cfRule type="expression" dxfId="2709" priority="2" stopIfTrue="1">
      <formula>K206="やり投"</formula>
    </cfRule>
    <cfRule type="expression" dxfId="2708" priority="3" stopIfTrue="1">
      <formula>K206="砲丸投"</formula>
    </cfRule>
    <cfRule type="expression" dxfId="2707" priority="4" stopIfTrue="1">
      <formula>K206="走幅跳"</formula>
    </cfRule>
    <cfRule type="expression" dxfId="27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7C80"/>
  </sheetPr>
  <dimension ref="A1:W97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8.75" defaultRowHeight="14.25" x14ac:dyDescent="0.1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 x14ac:dyDescent="0.15">
      <c r="A1" s="272" t="s">
        <v>221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23" ht="15.95" customHeight="1" thickBot="1" x14ac:dyDescent="0.2"/>
    <row r="3" spans="1:23" ht="15.95" customHeight="1" thickBot="1" x14ac:dyDescent="0.2">
      <c r="A3" s="299" t="s">
        <v>73</v>
      </c>
      <c r="B3" s="299"/>
      <c r="C3" s="300"/>
      <c r="D3" s="294" t="s">
        <v>148</v>
      </c>
      <c r="E3" s="295"/>
      <c r="F3" s="82" t="s">
        <v>83</v>
      </c>
      <c r="G3" s="84" t="s">
        <v>84</v>
      </c>
      <c r="H3" s="91"/>
      <c r="I3" s="91"/>
      <c r="J3" s="91"/>
      <c r="K3" s="91"/>
      <c r="L3" s="299" t="s">
        <v>74</v>
      </c>
      <c r="M3" s="299"/>
      <c r="N3" s="300"/>
      <c r="O3" s="294" t="s">
        <v>149</v>
      </c>
      <c r="P3" s="295"/>
      <c r="Q3" s="82" t="s">
        <v>83</v>
      </c>
      <c r="R3" s="84" t="s">
        <v>84</v>
      </c>
      <c r="S3" s="91"/>
      <c r="T3" s="91"/>
      <c r="U3" s="91"/>
      <c r="V3" s="91"/>
    </row>
    <row r="4" spans="1:23" ht="15.95" customHeight="1" thickBot="1" x14ac:dyDescent="0.2">
      <c r="A4" s="299"/>
      <c r="B4" s="299"/>
      <c r="C4" s="300"/>
      <c r="D4" s="294" t="s">
        <v>82</v>
      </c>
      <c r="E4" s="295"/>
      <c r="F4" s="94"/>
      <c r="G4" s="229"/>
      <c r="H4" s="91"/>
      <c r="I4" s="91"/>
      <c r="J4" s="91"/>
      <c r="K4" s="91"/>
      <c r="L4" s="299"/>
      <c r="M4" s="299"/>
      <c r="N4" s="300"/>
      <c r="O4" s="294" t="s">
        <v>82</v>
      </c>
      <c r="P4" s="295"/>
      <c r="Q4" s="132"/>
      <c r="R4" s="230"/>
      <c r="S4" s="91"/>
      <c r="T4" s="91"/>
      <c r="U4" s="91"/>
      <c r="V4" s="91"/>
    </row>
    <row r="5" spans="1:23" ht="15.95" customHeight="1" thickBot="1" x14ac:dyDescent="0.2">
      <c r="A5" s="91"/>
      <c r="B5" s="255" t="s">
        <v>216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255" t="s">
        <v>216</v>
      </c>
      <c r="N5" s="91"/>
      <c r="O5" s="91"/>
      <c r="P5" s="91"/>
      <c r="Q5" s="91"/>
      <c r="R5" s="91"/>
      <c r="S5" s="91"/>
      <c r="T5" s="91"/>
      <c r="U5" s="91"/>
      <c r="V5" s="91"/>
    </row>
    <row r="6" spans="1:23" ht="15.95" customHeight="1" thickBot="1" x14ac:dyDescent="0.2">
      <c r="A6" s="301" t="s">
        <v>91</v>
      </c>
      <c r="B6" s="292" t="s">
        <v>86</v>
      </c>
      <c r="C6" s="302" t="s">
        <v>75</v>
      </c>
      <c r="D6" s="304" t="s">
        <v>77</v>
      </c>
      <c r="E6" s="296" t="s">
        <v>85</v>
      </c>
      <c r="F6" s="297"/>
      <c r="G6" s="297"/>
      <c r="H6" s="297"/>
      <c r="I6" s="297"/>
      <c r="J6" s="298"/>
      <c r="L6" s="301" t="s">
        <v>91</v>
      </c>
      <c r="M6" s="292" t="s">
        <v>86</v>
      </c>
      <c r="N6" s="302" t="s">
        <v>75</v>
      </c>
      <c r="O6" s="304" t="s">
        <v>77</v>
      </c>
      <c r="P6" s="296" t="s">
        <v>85</v>
      </c>
      <c r="Q6" s="297"/>
      <c r="R6" s="297"/>
      <c r="S6" s="297"/>
      <c r="T6" s="297"/>
      <c r="U6" s="298"/>
    </row>
    <row r="7" spans="1:23" ht="15.95" customHeight="1" thickBot="1" x14ac:dyDescent="0.2">
      <c r="A7" s="301"/>
      <c r="B7" s="293"/>
      <c r="C7" s="303"/>
      <c r="D7" s="305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301"/>
      <c r="M7" s="293"/>
      <c r="N7" s="303"/>
      <c r="O7" s="305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5.95" customHeight="1" x14ac:dyDescent="0.15">
      <c r="A8" s="67">
        <v>1</v>
      </c>
      <c r="B8" s="99"/>
      <c r="C8" s="96" t="str">
        <f t="shared" ref="C8:C71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62" t="s">
        <v>50</v>
      </c>
    </row>
    <row r="9" spans="1:23" ht="15.95" customHeight="1" x14ac:dyDescent="0.15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" t="s">
        <v>52</v>
      </c>
    </row>
    <row r="10" spans="1:23" ht="15.95" customHeight="1" x14ac:dyDescent="0.15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" t="s">
        <v>53</v>
      </c>
    </row>
    <row r="11" spans="1:23" ht="15.95" customHeight="1" x14ac:dyDescent="0.15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  <c r="W11" s="2" t="s">
        <v>54</v>
      </c>
    </row>
    <row r="12" spans="1:23" ht="15.95" customHeight="1" x14ac:dyDescent="0.15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217" t="s">
        <v>56</v>
      </c>
    </row>
    <row r="13" spans="1:23" ht="15.95" customHeight="1" x14ac:dyDescent="0.15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217" t="s">
        <v>64</v>
      </c>
    </row>
    <row r="14" spans="1:23" ht="15.95" customHeight="1" x14ac:dyDescent="0.15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2" t="s">
        <v>59</v>
      </c>
    </row>
    <row r="15" spans="1:23" ht="15.95" customHeight="1" x14ac:dyDescent="0.15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  <c r="W15" s="2" t="s">
        <v>60</v>
      </c>
    </row>
    <row r="16" spans="1:23" ht="15.95" customHeight="1" x14ac:dyDescent="0.15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  <c r="W16" s="2" t="s">
        <v>61</v>
      </c>
    </row>
    <row r="17" spans="1:23" ht="15.95" customHeight="1" thickBot="1" x14ac:dyDescent="0.2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  <c r="W17" s="218" t="s">
        <v>62</v>
      </c>
    </row>
    <row r="18" spans="1:23" ht="15.95" customHeight="1" thickBot="1" x14ac:dyDescent="0.2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</row>
    <row r="19" spans="1:23" ht="15.95" customHeight="1" thickBot="1" x14ac:dyDescent="0.2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  <c r="W19" s="163" t="s">
        <v>94</v>
      </c>
    </row>
    <row r="20" spans="1:23" ht="15.95" customHeight="1" x14ac:dyDescent="0.15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  <c r="W20" s="164" t="s">
        <v>50</v>
      </c>
    </row>
    <row r="21" spans="1:23" ht="15.95" customHeight="1" x14ac:dyDescent="0.15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  <c r="W21" s="165" t="s">
        <v>53</v>
      </c>
    </row>
    <row r="22" spans="1:23" ht="15.95" customHeight="1" x14ac:dyDescent="0.15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  <c r="W22" s="165" t="s">
        <v>54</v>
      </c>
    </row>
    <row r="23" spans="1:23" ht="15.95" customHeight="1" x14ac:dyDescent="0.15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  <c r="W23" s="165" t="s">
        <v>59</v>
      </c>
    </row>
    <row r="24" spans="1:23" ht="15.95" customHeight="1" x14ac:dyDescent="0.15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  <c r="W24" s="165" t="s">
        <v>60</v>
      </c>
    </row>
    <row r="25" spans="1:23" ht="15.95" customHeight="1" x14ac:dyDescent="0.15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  <c r="W25" s="165" t="s">
        <v>61</v>
      </c>
    </row>
    <row r="26" spans="1:23" ht="15.95" customHeight="1" thickBot="1" x14ac:dyDescent="0.2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  <c r="W26" s="219" t="s">
        <v>62</v>
      </c>
    </row>
    <row r="27" spans="1:23" ht="15.95" customHeight="1" x14ac:dyDescent="0.15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</row>
    <row r="28" spans="1:23" ht="15.95" customHeight="1" x14ac:dyDescent="0.15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</row>
    <row r="29" spans="1:23" ht="15.95" customHeight="1" x14ac:dyDescent="0.15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</row>
    <row r="30" spans="1:23" ht="15.95" customHeight="1" x14ac:dyDescent="0.15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</row>
    <row r="31" spans="1:23" ht="15.95" customHeight="1" x14ac:dyDescent="0.15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</row>
    <row r="32" spans="1:23" ht="15.95" customHeight="1" x14ac:dyDescent="0.15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</row>
    <row r="33" spans="1:21" ht="15.95" customHeight="1" x14ac:dyDescent="0.15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5.95" customHeight="1" x14ac:dyDescent="0.15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5.95" customHeight="1" x14ac:dyDescent="0.15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5.95" customHeight="1" x14ac:dyDescent="0.15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5.95" customHeight="1" x14ac:dyDescent="0.15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5.95" customHeight="1" x14ac:dyDescent="0.15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5.95" customHeight="1" x14ac:dyDescent="0.15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5.95" customHeight="1" x14ac:dyDescent="0.15">
      <c r="A40" s="68">
        <v>33</v>
      </c>
      <c r="B40" s="100"/>
      <c r="C40" s="97" t="str">
        <f t="shared" si="0"/>
        <v/>
      </c>
      <c r="D40" s="157" t="str">
        <f t="shared" ref="D40:D71" si="4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5">IF(M40="","",VLOOKUP(M40,名簿,2,FALSE))</f>
        <v/>
      </c>
      <c r="O40" s="160" t="str">
        <f t="shared" ref="O40:O71" si="6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5.95" customHeight="1" x14ac:dyDescent="0.15">
      <c r="A41" s="68">
        <v>34</v>
      </c>
      <c r="B41" s="100"/>
      <c r="C41" s="97" t="str">
        <f t="shared" si="0"/>
        <v/>
      </c>
      <c r="D41" s="157" t="str">
        <f t="shared" si="4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5"/>
        <v/>
      </c>
      <c r="O41" s="160" t="str">
        <f t="shared" si="6"/>
        <v/>
      </c>
      <c r="P41" s="181"/>
      <c r="Q41" s="145"/>
      <c r="R41" s="144"/>
      <c r="S41" s="145"/>
      <c r="T41" s="144"/>
      <c r="U41" s="185"/>
    </row>
    <row r="42" spans="1:21" ht="15.95" customHeight="1" x14ac:dyDescent="0.15">
      <c r="A42" s="68">
        <v>35</v>
      </c>
      <c r="B42" s="100"/>
      <c r="C42" s="97" t="str">
        <f t="shared" si="0"/>
        <v/>
      </c>
      <c r="D42" s="157" t="str">
        <f t="shared" si="4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5"/>
        <v/>
      </c>
      <c r="O42" s="160" t="str">
        <f t="shared" si="6"/>
        <v/>
      </c>
      <c r="P42" s="181"/>
      <c r="Q42" s="145"/>
      <c r="R42" s="144"/>
      <c r="S42" s="145"/>
      <c r="T42" s="144"/>
      <c r="U42" s="185"/>
    </row>
    <row r="43" spans="1:21" ht="15.95" customHeight="1" x14ac:dyDescent="0.15">
      <c r="A43" s="68">
        <v>36</v>
      </c>
      <c r="B43" s="100"/>
      <c r="C43" s="97" t="str">
        <f t="shared" si="0"/>
        <v/>
      </c>
      <c r="D43" s="157" t="str">
        <f t="shared" si="4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5"/>
        <v/>
      </c>
      <c r="O43" s="160" t="str">
        <f t="shared" si="6"/>
        <v/>
      </c>
      <c r="P43" s="181"/>
      <c r="Q43" s="145"/>
      <c r="R43" s="144"/>
      <c r="S43" s="145"/>
      <c r="T43" s="144"/>
      <c r="U43" s="185"/>
    </row>
    <row r="44" spans="1:21" ht="15.95" customHeight="1" x14ac:dyDescent="0.15">
      <c r="A44" s="68">
        <v>37</v>
      </c>
      <c r="B44" s="100"/>
      <c r="C44" s="97" t="str">
        <f t="shared" si="0"/>
        <v/>
      </c>
      <c r="D44" s="157" t="str">
        <f t="shared" si="4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5"/>
        <v/>
      </c>
      <c r="O44" s="160" t="str">
        <f t="shared" si="6"/>
        <v/>
      </c>
      <c r="P44" s="181"/>
      <c r="Q44" s="145"/>
      <c r="R44" s="144"/>
      <c r="S44" s="145"/>
      <c r="T44" s="144"/>
      <c r="U44" s="185"/>
    </row>
    <row r="45" spans="1:21" ht="15.95" customHeight="1" x14ac:dyDescent="0.15">
      <c r="A45" s="68">
        <v>38</v>
      </c>
      <c r="B45" s="100"/>
      <c r="C45" s="97" t="str">
        <f t="shared" si="0"/>
        <v/>
      </c>
      <c r="D45" s="157" t="str">
        <f t="shared" si="4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5"/>
        <v/>
      </c>
      <c r="O45" s="160" t="str">
        <f t="shared" si="6"/>
        <v/>
      </c>
      <c r="P45" s="181"/>
      <c r="Q45" s="145"/>
      <c r="R45" s="144"/>
      <c r="S45" s="145"/>
      <c r="T45" s="144"/>
      <c r="U45" s="185"/>
    </row>
    <row r="46" spans="1:21" ht="15.95" customHeight="1" x14ac:dyDescent="0.15">
      <c r="A46" s="68">
        <v>39</v>
      </c>
      <c r="B46" s="100"/>
      <c r="C46" s="97" t="str">
        <f t="shared" si="0"/>
        <v/>
      </c>
      <c r="D46" s="157" t="str">
        <f t="shared" si="4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5"/>
        <v/>
      </c>
      <c r="O46" s="160" t="str">
        <f t="shared" si="6"/>
        <v/>
      </c>
      <c r="P46" s="181"/>
      <c r="Q46" s="145"/>
      <c r="R46" s="144"/>
      <c r="S46" s="145"/>
      <c r="T46" s="144"/>
      <c r="U46" s="185"/>
    </row>
    <row r="47" spans="1:21" ht="15.95" customHeight="1" x14ac:dyDescent="0.15">
      <c r="A47" s="68">
        <v>40</v>
      </c>
      <c r="B47" s="100"/>
      <c r="C47" s="97" t="str">
        <f t="shared" si="0"/>
        <v/>
      </c>
      <c r="D47" s="157" t="str">
        <f t="shared" si="4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5"/>
        <v/>
      </c>
      <c r="O47" s="160" t="str">
        <f t="shared" si="6"/>
        <v/>
      </c>
      <c r="P47" s="181"/>
      <c r="Q47" s="145"/>
      <c r="R47" s="144"/>
      <c r="S47" s="145"/>
      <c r="T47" s="144"/>
      <c r="U47" s="185"/>
    </row>
    <row r="48" spans="1:21" ht="15.95" customHeight="1" x14ac:dyDescent="0.15">
      <c r="A48" s="68">
        <v>41</v>
      </c>
      <c r="B48" s="100"/>
      <c r="C48" s="97" t="str">
        <f t="shared" si="0"/>
        <v/>
      </c>
      <c r="D48" s="157" t="str">
        <f t="shared" si="4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5"/>
        <v/>
      </c>
      <c r="O48" s="160" t="str">
        <f t="shared" si="6"/>
        <v/>
      </c>
      <c r="P48" s="181"/>
      <c r="Q48" s="145"/>
      <c r="R48" s="144"/>
      <c r="S48" s="145"/>
      <c r="T48" s="144"/>
      <c r="U48" s="185"/>
    </row>
    <row r="49" spans="1:21" ht="15.95" customHeight="1" x14ac:dyDescent="0.15">
      <c r="A49" s="68">
        <v>42</v>
      </c>
      <c r="B49" s="100"/>
      <c r="C49" s="97" t="str">
        <f t="shared" si="0"/>
        <v/>
      </c>
      <c r="D49" s="157" t="str">
        <f t="shared" si="4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5"/>
        <v/>
      </c>
      <c r="O49" s="160" t="str">
        <f t="shared" si="6"/>
        <v/>
      </c>
      <c r="P49" s="181"/>
      <c r="Q49" s="145"/>
      <c r="R49" s="144"/>
      <c r="S49" s="145"/>
      <c r="T49" s="144"/>
      <c r="U49" s="185"/>
    </row>
    <row r="50" spans="1:21" ht="15.95" customHeight="1" x14ac:dyDescent="0.15">
      <c r="A50" s="68">
        <v>43</v>
      </c>
      <c r="B50" s="100"/>
      <c r="C50" s="97" t="str">
        <f t="shared" si="0"/>
        <v/>
      </c>
      <c r="D50" s="157" t="str">
        <f t="shared" si="4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5"/>
        <v/>
      </c>
      <c r="O50" s="160" t="str">
        <f t="shared" si="6"/>
        <v/>
      </c>
      <c r="P50" s="181"/>
      <c r="Q50" s="145"/>
      <c r="R50" s="144"/>
      <c r="S50" s="145"/>
      <c r="T50" s="144"/>
      <c r="U50" s="185"/>
    </row>
    <row r="51" spans="1:21" ht="15.95" customHeight="1" x14ac:dyDescent="0.15">
      <c r="A51" s="68">
        <v>44</v>
      </c>
      <c r="B51" s="100"/>
      <c r="C51" s="97" t="str">
        <f t="shared" si="0"/>
        <v/>
      </c>
      <c r="D51" s="157" t="str">
        <f t="shared" si="4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5"/>
        <v/>
      </c>
      <c r="O51" s="160" t="str">
        <f t="shared" si="6"/>
        <v/>
      </c>
      <c r="P51" s="181"/>
      <c r="Q51" s="145"/>
      <c r="R51" s="144"/>
      <c r="S51" s="145"/>
      <c r="T51" s="144"/>
      <c r="U51" s="185"/>
    </row>
    <row r="52" spans="1:21" ht="15.95" customHeight="1" x14ac:dyDescent="0.15">
      <c r="A52" s="68">
        <v>45</v>
      </c>
      <c r="B52" s="100"/>
      <c r="C52" s="97" t="str">
        <f t="shared" si="0"/>
        <v/>
      </c>
      <c r="D52" s="157" t="str">
        <f t="shared" si="4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5"/>
        <v/>
      </c>
      <c r="O52" s="160" t="str">
        <f t="shared" si="6"/>
        <v/>
      </c>
      <c r="P52" s="181"/>
      <c r="Q52" s="145"/>
      <c r="R52" s="144"/>
      <c r="S52" s="145"/>
      <c r="T52" s="144"/>
      <c r="U52" s="185"/>
    </row>
    <row r="53" spans="1:21" ht="15.95" customHeight="1" x14ac:dyDescent="0.15">
      <c r="A53" s="68">
        <v>46</v>
      </c>
      <c r="B53" s="100"/>
      <c r="C53" s="97" t="str">
        <f t="shared" si="0"/>
        <v/>
      </c>
      <c r="D53" s="157" t="str">
        <f t="shared" si="4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5"/>
        <v/>
      </c>
      <c r="O53" s="160" t="str">
        <f t="shared" si="6"/>
        <v/>
      </c>
      <c r="P53" s="181"/>
      <c r="Q53" s="145"/>
      <c r="R53" s="144"/>
      <c r="S53" s="145"/>
      <c r="T53" s="144"/>
      <c r="U53" s="185"/>
    </row>
    <row r="54" spans="1:21" ht="15.95" customHeight="1" x14ac:dyDescent="0.15">
      <c r="A54" s="68">
        <v>47</v>
      </c>
      <c r="B54" s="100"/>
      <c r="C54" s="97" t="str">
        <f t="shared" si="0"/>
        <v/>
      </c>
      <c r="D54" s="157" t="str">
        <f t="shared" si="4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5"/>
        <v/>
      </c>
      <c r="O54" s="160" t="str">
        <f t="shared" si="6"/>
        <v/>
      </c>
      <c r="P54" s="181"/>
      <c r="Q54" s="145"/>
      <c r="R54" s="144"/>
      <c r="S54" s="145"/>
      <c r="T54" s="144"/>
      <c r="U54" s="185"/>
    </row>
    <row r="55" spans="1:21" ht="15.95" customHeight="1" x14ac:dyDescent="0.15">
      <c r="A55" s="68">
        <v>48</v>
      </c>
      <c r="B55" s="100"/>
      <c r="C55" s="97" t="str">
        <f t="shared" si="0"/>
        <v/>
      </c>
      <c r="D55" s="157" t="str">
        <f t="shared" si="4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5"/>
        <v/>
      </c>
      <c r="O55" s="160" t="str">
        <f t="shared" si="6"/>
        <v/>
      </c>
      <c r="P55" s="181"/>
      <c r="Q55" s="145"/>
      <c r="R55" s="144"/>
      <c r="S55" s="145"/>
      <c r="T55" s="144"/>
      <c r="U55" s="185"/>
    </row>
    <row r="56" spans="1:21" ht="15.95" customHeight="1" x14ac:dyDescent="0.15">
      <c r="A56" s="68">
        <v>49</v>
      </c>
      <c r="B56" s="100"/>
      <c r="C56" s="97" t="str">
        <f t="shared" si="0"/>
        <v/>
      </c>
      <c r="D56" s="157" t="str">
        <f t="shared" si="4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5"/>
        <v/>
      </c>
      <c r="O56" s="160" t="str">
        <f t="shared" si="6"/>
        <v/>
      </c>
      <c r="P56" s="181"/>
      <c r="Q56" s="145"/>
      <c r="R56" s="144"/>
      <c r="S56" s="145"/>
      <c r="T56" s="144"/>
      <c r="U56" s="185"/>
    </row>
    <row r="57" spans="1:21" ht="15.95" customHeight="1" x14ac:dyDescent="0.15">
      <c r="A57" s="68">
        <v>50</v>
      </c>
      <c r="B57" s="100"/>
      <c r="C57" s="97" t="str">
        <f t="shared" si="0"/>
        <v/>
      </c>
      <c r="D57" s="157" t="str">
        <f t="shared" si="4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5"/>
        <v/>
      </c>
      <c r="O57" s="160" t="str">
        <f t="shared" si="6"/>
        <v/>
      </c>
      <c r="P57" s="181"/>
      <c r="Q57" s="145"/>
      <c r="R57" s="144"/>
      <c r="S57" s="145"/>
      <c r="T57" s="144"/>
      <c r="U57" s="185"/>
    </row>
    <row r="58" spans="1:21" ht="15.95" customHeight="1" x14ac:dyDescent="0.15">
      <c r="A58" s="68">
        <v>51</v>
      </c>
      <c r="B58" s="100"/>
      <c r="C58" s="97" t="str">
        <f t="shared" si="0"/>
        <v/>
      </c>
      <c r="D58" s="157" t="str">
        <f t="shared" si="4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5"/>
        <v/>
      </c>
      <c r="O58" s="160" t="str">
        <f t="shared" si="6"/>
        <v/>
      </c>
      <c r="P58" s="181"/>
      <c r="Q58" s="145"/>
      <c r="R58" s="144"/>
      <c r="S58" s="145"/>
      <c r="T58" s="144"/>
      <c r="U58" s="185"/>
    </row>
    <row r="59" spans="1:21" ht="15.95" customHeight="1" x14ac:dyDescent="0.15">
      <c r="A59" s="68">
        <v>52</v>
      </c>
      <c r="B59" s="100"/>
      <c r="C59" s="97" t="str">
        <f t="shared" si="0"/>
        <v/>
      </c>
      <c r="D59" s="157" t="str">
        <f t="shared" si="4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5"/>
        <v/>
      </c>
      <c r="O59" s="160" t="str">
        <f t="shared" si="6"/>
        <v/>
      </c>
      <c r="P59" s="181"/>
      <c r="Q59" s="145"/>
      <c r="R59" s="144"/>
      <c r="S59" s="145"/>
      <c r="T59" s="144"/>
      <c r="U59" s="185"/>
    </row>
    <row r="60" spans="1:21" ht="15.95" customHeight="1" x14ac:dyDescent="0.15">
      <c r="A60" s="68">
        <v>53</v>
      </c>
      <c r="B60" s="100"/>
      <c r="C60" s="97" t="str">
        <f t="shared" si="0"/>
        <v/>
      </c>
      <c r="D60" s="157" t="str">
        <f t="shared" si="4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5"/>
        <v/>
      </c>
      <c r="O60" s="160" t="str">
        <f t="shared" si="6"/>
        <v/>
      </c>
      <c r="P60" s="181"/>
      <c r="Q60" s="145"/>
      <c r="R60" s="144"/>
      <c r="S60" s="145"/>
      <c r="T60" s="144"/>
      <c r="U60" s="185"/>
    </row>
    <row r="61" spans="1:21" ht="15.95" customHeight="1" x14ac:dyDescent="0.15">
      <c r="A61" s="68">
        <v>54</v>
      </c>
      <c r="B61" s="100"/>
      <c r="C61" s="97" t="str">
        <f t="shared" si="0"/>
        <v/>
      </c>
      <c r="D61" s="157" t="str">
        <f t="shared" si="4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5"/>
        <v/>
      </c>
      <c r="O61" s="160" t="str">
        <f t="shared" si="6"/>
        <v/>
      </c>
      <c r="P61" s="181"/>
      <c r="Q61" s="145"/>
      <c r="R61" s="144"/>
      <c r="S61" s="145"/>
      <c r="T61" s="144"/>
      <c r="U61" s="185"/>
    </row>
    <row r="62" spans="1:21" ht="15.95" customHeight="1" x14ac:dyDescent="0.15">
      <c r="A62" s="68">
        <v>55</v>
      </c>
      <c r="B62" s="100"/>
      <c r="C62" s="97" t="str">
        <f t="shared" si="0"/>
        <v/>
      </c>
      <c r="D62" s="157" t="str">
        <f t="shared" si="4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5"/>
        <v/>
      </c>
      <c r="O62" s="160" t="str">
        <f t="shared" si="6"/>
        <v/>
      </c>
      <c r="P62" s="181"/>
      <c r="Q62" s="145"/>
      <c r="R62" s="144"/>
      <c r="S62" s="145"/>
      <c r="T62" s="144"/>
      <c r="U62" s="185"/>
    </row>
    <row r="63" spans="1:21" ht="15.95" customHeight="1" x14ac:dyDescent="0.15">
      <c r="A63" s="68">
        <v>56</v>
      </c>
      <c r="B63" s="100"/>
      <c r="C63" s="97" t="str">
        <f t="shared" si="0"/>
        <v/>
      </c>
      <c r="D63" s="157" t="str">
        <f t="shared" si="4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5"/>
        <v/>
      </c>
      <c r="O63" s="160" t="str">
        <f t="shared" si="6"/>
        <v/>
      </c>
      <c r="P63" s="181"/>
      <c r="Q63" s="145"/>
      <c r="R63" s="144"/>
      <c r="S63" s="145"/>
      <c r="T63" s="144"/>
      <c r="U63" s="185"/>
    </row>
    <row r="64" spans="1:21" ht="15.95" customHeight="1" x14ac:dyDescent="0.15">
      <c r="A64" s="68">
        <v>57</v>
      </c>
      <c r="B64" s="100"/>
      <c r="C64" s="97" t="str">
        <f t="shared" si="0"/>
        <v/>
      </c>
      <c r="D64" s="157" t="str">
        <f t="shared" si="4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5"/>
        <v/>
      </c>
      <c r="O64" s="160" t="str">
        <f t="shared" si="6"/>
        <v/>
      </c>
      <c r="P64" s="181"/>
      <c r="Q64" s="145"/>
      <c r="R64" s="144"/>
      <c r="S64" s="145"/>
      <c r="T64" s="144"/>
      <c r="U64" s="185"/>
    </row>
    <row r="65" spans="1:21" ht="15.95" customHeight="1" x14ac:dyDescent="0.15">
      <c r="A65" s="68">
        <v>58</v>
      </c>
      <c r="B65" s="100"/>
      <c r="C65" s="97" t="str">
        <f t="shared" si="0"/>
        <v/>
      </c>
      <c r="D65" s="157" t="str">
        <f t="shared" si="4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5"/>
        <v/>
      </c>
      <c r="O65" s="160" t="str">
        <f t="shared" si="6"/>
        <v/>
      </c>
      <c r="P65" s="181"/>
      <c r="Q65" s="145"/>
      <c r="R65" s="144"/>
      <c r="S65" s="145"/>
      <c r="T65" s="144"/>
      <c r="U65" s="185"/>
    </row>
    <row r="66" spans="1:21" ht="15.95" customHeight="1" x14ac:dyDescent="0.15">
      <c r="A66" s="68">
        <v>59</v>
      </c>
      <c r="B66" s="100"/>
      <c r="C66" s="97" t="str">
        <f t="shared" si="0"/>
        <v/>
      </c>
      <c r="D66" s="157" t="str">
        <f t="shared" si="4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5"/>
        <v/>
      </c>
      <c r="O66" s="160" t="str">
        <f t="shared" si="6"/>
        <v/>
      </c>
      <c r="P66" s="181"/>
      <c r="Q66" s="145"/>
      <c r="R66" s="144"/>
      <c r="S66" s="145"/>
      <c r="T66" s="144"/>
      <c r="U66" s="185"/>
    </row>
    <row r="67" spans="1:21" ht="15.95" customHeight="1" x14ac:dyDescent="0.15">
      <c r="A67" s="68">
        <v>60</v>
      </c>
      <c r="B67" s="100"/>
      <c r="C67" s="97" t="str">
        <f t="shared" si="0"/>
        <v/>
      </c>
      <c r="D67" s="157" t="str">
        <f t="shared" si="4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5"/>
        <v/>
      </c>
      <c r="O67" s="160" t="str">
        <f t="shared" si="6"/>
        <v/>
      </c>
      <c r="P67" s="181"/>
      <c r="Q67" s="145"/>
      <c r="R67" s="144"/>
      <c r="S67" s="145"/>
      <c r="T67" s="144"/>
      <c r="U67" s="185"/>
    </row>
    <row r="68" spans="1:21" ht="15.95" customHeight="1" x14ac:dyDescent="0.15">
      <c r="A68" s="68">
        <v>61</v>
      </c>
      <c r="B68" s="100"/>
      <c r="C68" s="97" t="str">
        <f t="shared" si="0"/>
        <v/>
      </c>
      <c r="D68" s="157" t="str">
        <f t="shared" si="4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5"/>
        <v/>
      </c>
      <c r="O68" s="160" t="str">
        <f t="shared" si="6"/>
        <v/>
      </c>
      <c r="P68" s="181"/>
      <c r="Q68" s="145"/>
      <c r="R68" s="144"/>
      <c r="S68" s="145"/>
      <c r="T68" s="144"/>
      <c r="U68" s="185"/>
    </row>
    <row r="69" spans="1:21" ht="15.95" customHeight="1" x14ac:dyDescent="0.15">
      <c r="A69" s="68">
        <v>62</v>
      </c>
      <c r="B69" s="100"/>
      <c r="C69" s="97" t="str">
        <f t="shared" si="0"/>
        <v/>
      </c>
      <c r="D69" s="157" t="str">
        <f t="shared" si="4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5"/>
        <v/>
      </c>
      <c r="O69" s="160" t="str">
        <f t="shared" si="6"/>
        <v/>
      </c>
      <c r="P69" s="181"/>
      <c r="Q69" s="145"/>
      <c r="R69" s="144"/>
      <c r="S69" s="145"/>
      <c r="T69" s="144"/>
      <c r="U69" s="185"/>
    </row>
    <row r="70" spans="1:21" ht="15.95" customHeight="1" x14ac:dyDescent="0.15">
      <c r="A70" s="68">
        <v>63</v>
      </c>
      <c r="B70" s="100"/>
      <c r="C70" s="97" t="str">
        <f t="shared" si="0"/>
        <v/>
      </c>
      <c r="D70" s="157" t="str">
        <f t="shared" si="4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5"/>
        <v/>
      </c>
      <c r="O70" s="160" t="str">
        <f t="shared" si="6"/>
        <v/>
      </c>
      <c r="P70" s="181"/>
      <c r="Q70" s="145"/>
      <c r="R70" s="144"/>
      <c r="S70" s="145"/>
      <c r="T70" s="144"/>
      <c r="U70" s="185"/>
    </row>
    <row r="71" spans="1:21" ht="15.95" customHeight="1" x14ac:dyDescent="0.15">
      <c r="A71" s="68">
        <v>64</v>
      </c>
      <c r="B71" s="100"/>
      <c r="C71" s="97" t="str">
        <f t="shared" si="0"/>
        <v/>
      </c>
      <c r="D71" s="157" t="str">
        <f t="shared" si="4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5"/>
        <v/>
      </c>
      <c r="O71" s="160" t="str">
        <f t="shared" si="6"/>
        <v/>
      </c>
      <c r="P71" s="181"/>
      <c r="Q71" s="145"/>
      <c r="R71" s="144"/>
      <c r="S71" s="145"/>
      <c r="T71" s="144"/>
      <c r="U71" s="185"/>
    </row>
    <row r="72" spans="1:21" ht="15.95" customHeight="1" x14ac:dyDescent="0.15">
      <c r="A72" s="68">
        <v>65</v>
      </c>
      <c r="B72" s="100"/>
      <c r="C72" s="97" t="str">
        <f t="shared" ref="C72:C87" si="7">IF(B72="","",VLOOKUP(B72,名簿,2,FALSE))</f>
        <v/>
      </c>
      <c r="D72" s="157" t="str">
        <f t="shared" ref="D72:D87" si="8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9">IF(M72="","",VLOOKUP(M72,名簿,2,FALSE))</f>
        <v/>
      </c>
      <c r="O72" s="160" t="str">
        <f t="shared" ref="O72:O87" si="10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5.95" customHeight="1" x14ac:dyDescent="0.15">
      <c r="A73" s="68">
        <v>66</v>
      </c>
      <c r="B73" s="100"/>
      <c r="C73" s="97" t="str">
        <f t="shared" si="7"/>
        <v/>
      </c>
      <c r="D73" s="157" t="str">
        <f t="shared" si="8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9"/>
        <v/>
      </c>
      <c r="O73" s="160" t="str">
        <f t="shared" si="10"/>
        <v/>
      </c>
      <c r="P73" s="181"/>
      <c r="Q73" s="145"/>
      <c r="R73" s="144"/>
      <c r="S73" s="145"/>
      <c r="T73" s="144"/>
      <c r="U73" s="185"/>
    </row>
    <row r="74" spans="1:21" ht="15.95" customHeight="1" x14ac:dyDescent="0.15">
      <c r="A74" s="68">
        <v>67</v>
      </c>
      <c r="B74" s="100"/>
      <c r="C74" s="97" t="str">
        <f t="shared" si="7"/>
        <v/>
      </c>
      <c r="D74" s="157" t="str">
        <f t="shared" si="8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9"/>
        <v/>
      </c>
      <c r="O74" s="160" t="str">
        <f t="shared" si="10"/>
        <v/>
      </c>
      <c r="P74" s="181"/>
      <c r="Q74" s="145"/>
      <c r="R74" s="144"/>
      <c r="S74" s="145"/>
      <c r="T74" s="144"/>
      <c r="U74" s="185"/>
    </row>
    <row r="75" spans="1:21" ht="15.95" customHeight="1" x14ac:dyDescent="0.15">
      <c r="A75" s="68">
        <v>68</v>
      </c>
      <c r="B75" s="100"/>
      <c r="C75" s="97" t="str">
        <f t="shared" si="7"/>
        <v/>
      </c>
      <c r="D75" s="157" t="str">
        <f t="shared" si="8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9"/>
        <v/>
      </c>
      <c r="O75" s="160" t="str">
        <f t="shared" si="10"/>
        <v/>
      </c>
      <c r="P75" s="181"/>
      <c r="Q75" s="145"/>
      <c r="R75" s="144"/>
      <c r="S75" s="145"/>
      <c r="T75" s="144"/>
      <c r="U75" s="185"/>
    </row>
    <row r="76" spans="1:21" ht="15.95" customHeight="1" x14ac:dyDescent="0.15">
      <c r="A76" s="68">
        <v>69</v>
      </c>
      <c r="B76" s="100"/>
      <c r="C76" s="97" t="str">
        <f t="shared" si="7"/>
        <v/>
      </c>
      <c r="D76" s="157" t="str">
        <f t="shared" si="8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9"/>
        <v/>
      </c>
      <c r="O76" s="160" t="str">
        <f t="shared" si="10"/>
        <v/>
      </c>
      <c r="P76" s="181"/>
      <c r="Q76" s="145"/>
      <c r="R76" s="144"/>
      <c r="S76" s="145"/>
      <c r="T76" s="144"/>
      <c r="U76" s="185"/>
    </row>
    <row r="77" spans="1:21" ht="15.95" customHeight="1" x14ac:dyDescent="0.15">
      <c r="A77" s="68">
        <v>70</v>
      </c>
      <c r="B77" s="100"/>
      <c r="C77" s="97" t="str">
        <f t="shared" si="7"/>
        <v/>
      </c>
      <c r="D77" s="157" t="str">
        <f t="shared" si="8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9"/>
        <v/>
      </c>
      <c r="O77" s="160" t="str">
        <f t="shared" si="10"/>
        <v/>
      </c>
      <c r="P77" s="181"/>
      <c r="Q77" s="145"/>
      <c r="R77" s="144"/>
      <c r="S77" s="145"/>
      <c r="T77" s="144"/>
      <c r="U77" s="185"/>
    </row>
    <row r="78" spans="1:21" ht="15.95" customHeight="1" x14ac:dyDescent="0.15">
      <c r="A78" s="68">
        <v>71</v>
      </c>
      <c r="B78" s="100"/>
      <c r="C78" s="97" t="str">
        <f t="shared" si="7"/>
        <v/>
      </c>
      <c r="D78" s="157" t="str">
        <f t="shared" si="8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9"/>
        <v/>
      </c>
      <c r="O78" s="160" t="str">
        <f t="shared" si="10"/>
        <v/>
      </c>
      <c r="P78" s="181"/>
      <c r="Q78" s="145"/>
      <c r="R78" s="144"/>
      <c r="S78" s="145"/>
      <c r="T78" s="144"/>
      <c r="U78" s="185"/>
    </row>
    <row r="79" spans="1:21" ht="15.95" customHeight="1" x14ac:dyDescent="0.15">
      <c r="A79" s="68">
        <v>72</v>
      </c>
      <c r="B79" s="100"/>
      <c r="C79" s="97" t="str">
        <f t="shared" si="7"/>
        <v/>
      </c>
      <c r="D79" s="157" t="str">
        <f t="shared" si="8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9"/>
        <v/>
      </c>
      <c r="O79" s="160" t="str">
        <f t="shared" si="10"/>
        <v/>
      </c>
      <c r="P79" s="181"/>
      <c r="Q79" s="145"/>
      <c r="R79" s="144"/>
      <c r="S79" s="145"/>
      <c r="T79" s="144"/>
      <c r="U79" s="185"/>
    </row>
    <row r="80" spans="1:21" ht="15.95" customHeight="1" x14ac:dyDescent="0.15">
      <c r="A80" s="68">
        <v>73</v>
      </c>
      <c r="B80" s="100"/>
      <c r="C80" s="97" t="str">
        <f t="shared" si="7"/>
        <v/>
      </c>
      <c r="D80" s="157" t="str">
        <f t="shared" si="8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9"/>
        <v/>
      </c>
      <c r="O80" s="160" t="str">
        <f t="shared" si="10"/>
        <v/>
      </c>
      <c r="P80" s="181"/>
      <c r="Q80" s="145"/>
      <c r="R80" s="144"/>
      <c r="S80" s="145"/>
      <c r="T80" s="144"/>
      <c r="U80" s="185"/>
    </row>
    <row r="81" spans="1:21" ht="15.95" customHeight="1" x14ac:dyDescent="0.15">
      <c r="A81" s="68">
        <v>74</v>
      </c>
      <c r="B81" s="100"/>
      <c r="C81" s="97" t="str">
        <f t="shared" si="7"/>
        <v/>
      </c>
      <c r="D81" s="157" t="str">
        <f t="shared" si="8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9"/>
        <v/>
      </c>
      <c r="O81" s="160" t="str">
        <f t="shared" si="10"/>
        <v/>
      </c>
      <c r="P81" s="181"/>
      <c r="Q81" s="145"/>
      <c r="R81" s="144"/>
      <c r="S81" s="145"/>
      <c r="T81" s="144"/>
      <c r="U81" s="185"/>
    </row>
    <row r="82" spans="1:21" ht="15.95" customHeight="1" x14ac:dyDescent="0.15">
      <c r="A82" s="68">
        <v>75</v>
      </c>
      <c r="B82" s="100"/>
      <c r="C82" s="97" t="str">
        <f t="shared" si="7"/>
        <v/>
      </c>
      <c r="D82" s="157" t="str">
        <f t="shared" si="8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9"/>
        <v/>
      </c>
      <c r="O82" s="160" t="str">
        <f t="shared" si="10"/>
        <v/>
      </c>
      <c r="P82" s="181"/>
      <c r="Q82" s="145"/>
      <c r="R82" s="144"/>
      <c r="S82" s="145"/>
      <c r="T82" s="144"/>
      <c r="U82" s="185"/>
    </row>
    <row r="83" spans="1:21" ht="15.95" customHeight="1" x14ac:dyDescent="0.15">
      <c r="A83" s="68">
        <v>76</v>
      </c>
      <c r="B83" s="100"/>
      <c r="C83" s="97" t="str">
        <f t="shared" si="7"/>
        <v/>
      </c>
      <c r="D83" s="157" t="str">
        <f t="shared" si="8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9"/>
        <v/>
      </c>
      <c r="O83" s="160" t="str">
        <f t="shared" si="10"/>
        <v/>
      </c>
      <c r="P83" s="181"/>
      <c r="Q83" s="145"/>
      <c r="R83" s="144"/>
      <c r="S83" s="145"/>
      <c r="T83" s="144"/>
      <c r="U83" s="185"/>
    </row>
    <row r="84" spans="1:21" ht="15.95" customHeight="1" x14ac:dyDescent="0.15">
      <c r="A84" s="68">
        <v>77</v>
      </c>
      <c r="B84" s="100"/>
      <c r="C84" s="97" t="str">
        <f t="shared" si="7"/>
        <v/>
      </c>
      <c r="D84" s="157" t="str">
        <f t="shared" si="8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9"/>
        <v/>
      </c>
      <c r="O84" s="160" t="str">
        <f t="shared" si="10"/>
        <v/>
      </c>
      <c r="P84" s="181"/>
      <c r="Q84" s="145"/>
      <c r="R84" s="144"/>
      <c r="S84" s="145"/>
      <c r="T84" s="144"/>
      <c r="U84" s="185"/>
    </row>
    <row r="85" spans="1:21" ht="15.95" customHeight="1" x14ac:dyDescent="0.15">
      <c r="A85" s="68">
        <v>78</v>
      </c>
      <c r="B85" s="100"/>
      <c r="C85" s="97" t="str">
        <f t="shared" si="7"/>
        <v/>
      </c>
      <c r="D85" s="157" t="str">
        <f t="shared" si="8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9"/>
        <v/>
      </c>
      <c r="O85" s="160" t="str">
        <f t="shared" si="10"/>
        <v/>
      </c>
      <c r="P85" s="181"/>
      <c r="Q85" s="145"/>
      <c r="R85" s="144"/>
      <c r="S85" s="145"/>
      <c r="T85" s="144"/>
      <c r="U85" s="185"/>
    </row>
    <row r="86" spans="1:21" ht="15.95" customHeight="1" x14ac:dyDescent="0.15">
      <c r="A86" s="68">
        <v>79</v>
      </c>
      <c r="B86" s="100"/>
      <c r="C86" s="97" t="str">
        <f t="shared" si="7"/>
        <v/>
      </c>
      <c r="D86" s="157" t="str">
        <f t="shared" si="8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9"/>
        <v/>
      </c>
      <c r="O86" s="160" t="str">
        <f t="shared" si="10"/>
        <v/>
      </c>
      <c r="P86" s="181"/>
      <c r="Q86" s="145"/>
      <c r="R86" s="144"/>
      <c r="S86" s="145"/>
      <c r="T86" s="144"/>
      <c r="U86" s="185"/>
    </row>
    <row r="87" spans="1:21" ht="15.95" customHeight="1" thickBot="1" x14ac:dyDescent="0.2">
      <c r="A87" s="69">
        <v>80</v>
      </c>
      <c r="B87" s="101"/>
      <c r="C87" s="98" t="str">
        <f t="shared" si="7"/>
        <v/>
      </c>
      <c r="D87" s="158" t="str">
        <f t="shared" si="8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9"/>
        <v/>
      </c>
      <c r="O87" s="161" t="str">
        <f t="shared" si="10"/>
        <v/>
      </c>
      <c r="P87" s="182"/>
      <c r="Q87" s="147"/>
      <c r="R87" s="146"/>
      <c r="S87" s="147"/>
      <c r="T87" s="146"/>
      <c r="U87" s="186"/>
    </row>
    <row r="88" spans="1:21" ht="15.95" customHeight="1" x14ac:dyDescent="0.15"/>
    <row r="89" spans="1:21" ht="15.95" customHeight="1" x14ac:dyDescent="0.15"/>
    <row r="90" spans="1:21" ht="15.95" customHeight="1" x14ac:dyDescent="0.15"/>
    <row r="91" spans="1:21" ht="15.95" customHeight="1" x14ac:dyDescent="0.15"/>
    <row r="92" spans="1:21" ht="15.95" customHeight="1" x14ac:dyDescent="0.15"/>
    <row r="93" spans="1:21" ht="15.95" customHeight="1" x14ac:dyDescent="0.15"/>
    <row r="94" spans="1:21" ht="15.95" customHeight="1" x14ac:dyDescent="0.15"/>
    <row r="95" spans="1:21" ht="15.95" customHeight="1" x14ac:dyDescent="0.15"/>
    <row r="96" spans="1:21" ht="15.95" customHeight="1" x14ac:dyDescent="0.15"/>
    <row r="97" ht="15.95" customHeight="1" x14ac:dyDescent="0.15"/>
  </sheetData>
  <mergeCells count="17">
    <mergeCell ref="L6:L7"/>
    <mergeCell ref="M6:M7"/>
    <mergeCell ref="N6:N7"/>
    <mergeCell ref="O6:O7"/>
    <mergeCell ref="P6:U6"/>
    <mergeCell ref="A3:C4"/>
    <mergeCell ref="L3:N4"/>
    <mergeCell ref="D4:E4"/>
    <mergeCell ref="O4:P4"/>
    <mergeCell ref="A1:J1"/>
    <mergeCell ref="O3:P3"/>
    <mergeCell ref="D3:E3"/>
    <mergeCell ref="A6:A7"/>
    <mergeCell ref="B6:B7"/>
    <mergeCell ref="C6:C7"/>
    <mergeCell ref="D6:D7"/>
    <mergeCell ref="E6:J6"/>
  </mergeCells>
  <phoneticPr fontId="5"/>
  <conditionalFormatting sqref="F8:F87 H8:H87 J8:J87 Q8:Q87 S8:S87 U8:U87">
    <cfRule type="expression" dxfId="2705" priority="2929">
      <formula>E8=$W$17</formula>
    </cfRule>
    <cfRule type="expression" dxfId="2704" priority="2930">
      <formula>E8=#REF!</formula>
    </cfRule>
    <cfRule type="expression" dxfId="2703" priority="2931">
      <formula>E8=$W$16</formula>
    </cfRule>
    <cfRule type="expression" dxfId="2702" priority="2932">
      <formula>E8=#REF!</formula>
    </cfRule>
    <cfRule type="expression" dxfId="2701" priority="2933">
      <formula>E8=$W$15</formula>
    </cfRule>
    <cfRule type="expression" dxfId="2700" priority="2934">
      <formula>E8=$W$14</formula>
    </cfRule>
  </conditionalFormatting>
  <dataValidations count="2">
    <dataValidation type="list" allowBlank="1" showInputMessage="1" showErrorMessage="1" sqref="E8:E87 I8:I87 G8:G87">
      <formula1>$W$8:$W$17</formula1>
    </dataValidation>
    <dataValidation type="list" allowBlank="1" showInputMessage="1" showErrorMessage="1" sqref="P8:P87 R8:R87 T8:T87">
      <formula1>$W$20:$W$26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8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7C80"/>
  </sheetPr>
  <dimension ref="A1:N212"/>
  <sheetViews>
    <sheetView view="pageBreakPreview" zoomScale="60" zoomScaleNormal="100" workbookViewId="0">
      <selection activeCell="E1" sqref="E1:K1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記録会入力!$A$1</f>
        <v>厚木市陸上競技記録会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IF(VLOOKUP($A9,記③男,2,FALSE)="","",VLOOKUP($A9,記③男,2,FALSE))</f>
        <v/>
      </c>
      <c r="C9" s="330"/>
      <c r="D9" s="18" t="str">
        <f>IF($B9="","",IF(VLOOKUP($B9,名簿,3,FALSE)="","",VLOOKUP($B9,名簿,3,FALSE)))</f>
        <v/>
      </c>
      <c r="E9" s="330" t="str">
        <f>IF($B9="","",IF(VLOOKUP($B9,名簿,4,FALSE)="","",VLOOKUP($B9,名簿,4,FALSE)))</f>
        <v/>
      </c>
      <c r="F9" s="330" t="str">
        <f>IF($B9="","",IF(VLOOKUP($B9,名簿,5,FALSE)="","",VLOOKUP($B9,名簿,5,FALSE)))</f>
        <v/>
      </c>
      <c r="G9" s="346" t="str">
        <f>IF(VLOOKUP($A9,記③男,5,FALSE)="","",VLOOKUP($A9,記③男,5,FALSE))</f>
        <v/>
      </c>
      <c r="H9" s="345" t="str">
        <f>IF(VLOOKUP($A9,記③男,6,FALSE)="","",VLOOKUP($A9,記③男,6,FALSE))</f>
        <v/>
      </c>
      <c r="I9" s="346" t="str">
        <f>IF(VLOOKUP($A9,記③男,7,FALSE)="","",VLOOKUP($A9,記③男,7,FALSE))</f>
        <v/>
      </c>
      <c r="J9" s="345" t="str">
        <f>IF(VLOOKUP($A9,記③男,8,FALSE)="","",VLOOKUP($A9,記③男,8,FALSE))</f>
        <v/>
      </c>
      <c r="K9" s="346" t="str">
        <f>IF(VLOOKUP($A9,記③男,9,FALSE)="","",VLOOKUP($A9,記③男,9,FALSE))</f>
        <v/>
      </c>
      <c r="L9" s="345" t="str">
        <f>IF(VLOOKUP($A9,記③男,10,FALSE)="","",VLOOKUP($A9,記③男,10,FALSE))</f>
        <v/>
      </c>
      <c r="M9" s="330" t="str">
        <f>IF($B9="","",IF(VLOOKUP($B9,名簿,7,FALSE)="","",VLOOKUP($B9,名簿,7,FALSE)))</f>
        <v/>
      </c>
      <c r="N9" s="331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20"/>
      <c r="D10" s="19" t="str">
        <f>IF($B9="","",VLOOKUP($B9,名簿,2,FALSE))</f>
        <v/>
      </c>
      <c r="E10" s="320"/>
      <c r="F10" s="320"/>
      <c r="G10" s="328"/>
      <c r="H10" s="327"/>
      <c r="I10" s="328"/>
      <c r="J10" s="327"/>
      <c r="K10" s="328"/>
      <c r="L10" s="327"/>
      <c r="M10" s="320"/>
      <c r="N10" s="307"/>
    </row>
    <row r="11" spans="1:14" ht="13.5" customHeight="1" x14ac:dyDescent="0.15">
      <c r="A11" s="329">
        <f>A9+1</f>
        <v>2</v>
      </c>
      <c r="B11" s="320" t="str">
        <f>IF(VLOOKUP($A11,記③男,2,FALSE)="","",VLOOKUP($A11,記③男,2,FALSE))</f>
        <v/>
      </c>
      <c r="C11" s="320"/>
      <c r="D11" s="20" t="str">
        <f>IF($B11="","",IF(VLOOKUP($B11,名簿,3,FALSE)="","",VLOOKUP($B11,名簿,3,FALSE)))</f>
        <v/>
      </c>
      <c r="E11" s="320" t="str">
        <f>IF($B11="","",IF(VLOOKUP($B11,名簿,4,FALSE)="","",VLOOKUP($B11,名簿,4,FALSE)))</f>
        <v/>
      </c>
      <c r="F11" s="320" t="str">
        <f>IF($B11="","",IF(VLOOKUP($B11,名簿,5,FALSE)="","",VLOOKUP($B11,名簿,5,FALSE)))</f>
        <v/>
      </c>
      <c r="G11" s="328" t="str">
        <f>IF(VLOOKUP($A11,記③男,5,FALSE)="","",VLOOKUP($A11,記③男,5,FALSE))</f>
        <v/>
      </c>
      <c r="H11" s="327" t="str">
        <f>IF(VLOOKUP($A11,記③男,6,FALSE)="","",VLOOKUP($A11,記③男,6,FALSE))</f>
        <v/>
      </c>
      <c r="I11" s="328" t="str">
        <f>IF(VLOOKUP($A11,記③男,7,FALSE)="","",VLOOKUP($A11,記③男,7,FALSE))</f>
        <v/>
      </c>
      <c r="J11" s="327" t="str">
        <f>IF(VLOOKUP($A11,記③男,8,FALSE)="","",VLOOKUP($A11,記③男,8,FALSE))</f>
        <v/>
      </c>
      <c r="K11" s="328" t="str">
        <f>IF(VLOOKUP($A11,記③男,9,FALSE)="","",VLOOKUP($A11,記③男,9,FALSE))</f>
        <v/>
      </c>
      <c r="L11" s="327" t="str">
        <f>IF(VLOOKUP($A11,記③男,10,FALSE)="","",VLOOKUP($A11,記③男,10,FALSE))</f>
        <v/>
      </c>
      <c r="M11" s="320" t="str">
        <f>IF($B11="","",IF(VLOOKUP($B11,名簿,7,FALSE)="","",VLOOKUP($B11,名簿,7,FALSE)))</f>
        <v/>
      </c>
      <c r="N11" s="307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20"/>
      <c r="D12" s="19" t="str">
        <f>IF($B11="","",VLOOKUP($B11,名簿,2,FALSE))</f>
        <v/>
      </c>
      <c r="E12" s="320"/>
      <c r="F12" s="320"/>
      <c r="G12" s="328"/>
      <c r="H12" s="327"/>
      <c r="I12" s="328"/>
      <c r="J12" s="327"/>
      <c r="K12" s="328"/>
      <c r="L12" s="327"/>
      <c r="M12" s="320"/>
      <c r="N12" s="307"/>
    </row>
    <row r="13" spans="1:14" ht="13.5" customHeight="1" x14ac:dyDescent="0.15">
      <c r="A13" s="329">
        <f t="shared" ref="A13" si="0">A11+1</f>
        <v>3</v>
      </c>
      <c r="B13" s="320" t="str">
        <f>IF(VLOOKUP($A13,記③男,2,FALSE)="","",VLOOKUP($A13,記③男,2,FALSE))</f>
        <v/>
      </c>
      <c r="C13" s="320"/>
      <c r="D13" s="20" t="str">
        <f>IF($B13="","",IF(VLOOKUP($B13,名簿,3,FALSE)="","",VLOOKUP($B13,名簿,3,FALSE)))</f>
        <v/>
      </c>
      <c r="E13" s="320" t="str">
        <f>IF($B13="","",IF(VLOOKUP($B13,名簿,4,FALSE)="","",VLOOKUP($B13,名簿,4,FALSE)))</f>
        <v/>
      </c>
      <c r="F13" s="320" t="str">
        <f>IF($B13="","",IF(VLOOKUP($B13,名簿,5,FALSE)="","",VLOOKUP($B13,名簿,5,FALSE)))</f>
        <v/>
      </c>
      <c r="G13" s="328" t="str">
        <f>IF(VLOOKUP($A13,記③男,5,FALSE)="","",VLOOKUP($A13,記③男,5,FALSE))</f>
        <v/>
      </c>
      <c r="H13" s="327" t="str">
        <f>IF(VLOOKUP($A13,記③男,6,FALSE)="","",VLOOKUP($A13,記③男,6,FALSE))</f>
        <v/>
      </c>
      <c r="I13" s="328" t="str">
        <f>IF(VLOOKUP($A13,記③男,7,FALSE)="","",VLOOKUP($A13,記③男,7,FALSE))</f>
        <v/>
      </c>
      <c r="J13" s="327" t="str">
        <f>IF(VLOOKUP($A13,記③男,8,FALSE)="","",VLOOKUP($A13,記③男,8,FALSE))</f>
        <v/>
      </c>
      <c r="K13" s="328" t="str">
        <f>IF(VLOOKUP($A13,記③男,9,FALSE)="","",VLOOKUP($A13,記③男,9,FALSE))</f>
        <v/>
      </c>
      <c r="L13" s="327" t="str">
        <f>IF(VLOOKUP($A13,記③男,10,FALSE)="","",VLOOKUP($A13,記③男,10,FALSE))</f>
        <v/>
      </c>
      <c r="M13" s="320" t="str">
        <f>IF($B13="","",IF(VLOOKUP($B13,名簿,7,FALSE)="","",VLOOKUP($B13,名簿,7,FALSE)))</f>
        <v/>
      </c>
      <c r="N13" s="307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20"/>
      <c r="D14" s="19" t="str">
        <f>IF($B13="","",VLOOKUP($B13,名簿,2,FALSE))</f>
        <v/>
      </c>
      <c r="E14" s="320"/>
      <c r="F14" s="320"/>
      <c r="G14" s="328"/>
      <c r="H14" s="327"/>
      <c r="I14" s="328"/>
      <c r="J14" s="327"/>
      <c r="K14" s="328"/>
      <c r="L14" s="327"/>
      <c r="M14" s="320"/>
      <c r="N14" s="307"/>
    </row>
    <row r="15" spans="1:14" ht="13.5" customHeight="1" x14ac:dyDescent="0.15">
      <c r="A15" s="329">
        <f t="shared" ref="A15" si="1">A13+1</f>
        <v>4</v>
      </c>
      <c r="B15" s="320" t="str">
        <f>IF(VLOOKUP($A15,記③男,2,FALSE)="","",VLOOKUP($A15,記③男,2,FALSE))</f>
        <v/>
      </c>
      <c r="C15" s="320"/>
      <c r="D15" s="20" t="str">
        <f>IF($B15="","",IF(VLOOKUP($B15,名簿,3,FALSE)="","",VLOOKUP($B15,名簿,3,FALSE)))</f>
        <v/>
      </c>
      <c r="E15" s="320" t="str">
        <f>IF($B15="","",IF(VLOOKUP($B15,名簿,4,FALSE)="","",VLOOKUP($B15,名簿,4,FALSE)))</f>
        <v/>
      </c>
      <c r="F15" s="320" t="str">
        <f>IF($B15="","",IF(VLOOKUP($B15,名簿,5,FALSE)="","",VLOOKUP($B15,名簿,5,FALSE)))</f>
        <v/>
      </c>
      <c r="G15" s="328" t="str">
        <f>IF(VLOOKUP($A15,記③男,5,FALSE)="","",VLOOKUP($A15,記③男,5,FALSE))</f>
        <v/>
      </c>
      <c r="H15" s="327" t="str">
        <f>IF(VLOOKUP($A15,記③男,6,FALSE)="","",VLOOKUP($A15,記③男,6,FALSE))</f>
        <v/>
      </c>
      <c r="I15" s="328" t="str">
        <f>IF(VLOOKUP($A15,記③男,7,FALSE)="","",VLOOKUP($A15,記③男,7,FALSE))</f>
        <v/>
      </c>
      <c r="J15" s="327" t="str">
        <f>IF(VLOOKUP($A15,記③男,8,FALSE)="","",VLOOKUP($A15,記③男,8,FALSE))</f>
        <v/>
      </c>
      <c r="K15" s="328" t="str">
        <f>IF(VLOOKUP($A15,記③男,9,FALSE)="","",VLOOKUP($A15,記③男,9,FALSE))</f>
        <v/>
      </c>
      <c r="L15" s="327" t="str">
        <f>IF(VLOOKUP($A15,記③男,10,FALSE)="","",VLOOKUP($A15,記③男,10,FALSE))</f>
        <v/>
      </c>
      <c r="M15" s="320" t="str">
        <f>IF($B15="","",IF(VLOOKUP($B15,名簿,7,FALSE)="","",VLOOKUP($B15,名簿,7,FALSE)))</f>
        <v/>
      </c>
      <c r="N15" s="307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20"/>
      <c r="D16" s="19" t="str">
        <f>IF($B15="","",VLOOKUP($B15,名簿,2,FALSE))</f>
        <v/>
      </c>
      <c r="E16" s="320"/>
      <c r="F16" s="320"/>
      <c r="G16" s="328"/>
      <c r="H16" s="327"/>
      <c r="I16" s="328"/>
      <c r="J16" s="327"/>
      <c r="K16" s="328"/>
      <c r="L16" s="327"/>
      <c r="M16" s="320"/>
      <c r="N16" s="307"/>
    </row>
    <row r="17" spans="1:14" ht="13.5" customHeight="1" x14ac:dyDescent="0.15">
      <c r="A17" s="329">
        <f t="shared" ref="A17" si="2">A15+1</f>
        <v>5</v>
      </c>
      <c r="B17" s="320" t="str">
        <f>IF(VLOOKUP($A17,記③男,2,FALSE)="","",VLOOKUP($A17,記③男,2,FALSE))</f>
        <v/>
      </c>
      <c r="C17" s="320"/>
      <c r="D17" s="20" t="str">
        <f>IF($B17="","",IF(VLOOKUP($B17,名簿,3,FALSE)="","",VLOOKUP($B17,名簿,3,FALSE)))</f>
        <v/>
      </c>
      <c r="E17" s="320" t="str">
        <f>IF($B17="","",IF(VLOOKUP($B17,名簿,4,FALSE)="","",VLOOKUP($B17,名簿,4,FALSE)))</f>
        <v/>
      </c>
      <c r="F17" s="320" t="str">
        <f>IF($B17="","",IF(VLOOKUP($B17,名簿,5,FALSE)="","",VLOOKUP($B17,名簿,5,FALSE)))</f>
        <v/>
      </c>
      <c r="G17" s="328" t="str">
        <f>IF(VLOOKUP($A17,記③男,5,FALSE)="","",VLOOKUP($A17,記③男,5,FALSE))</f>
        <v/>
      </c>
      <c r="H17" s="327" t="str">
        <f>IF(VLOOKUP($A17,記③男,6,FALSE)="","",VLOOKUP($A17,記③男,6,FALSE))</f>
        <v/>
      </c>
      <c r="I17" s="328" t="str">
        <f>IF(VLOOKUP($A17,記③男,7,FALSE)="","",VLOOKUP($A17,記③男,7,FALSE))</f>
        <v/>
      </c>
      <c r="J17" s="327" t="str">
        <f>IF(VLOOKUP($A17,記③男,8,FALSE)="","",VLOOKUP($A17,記③男,8,FALSE))</f>
        <v/>
      </c>
      <c r="K17" s="328" t="str">
        <f>IF(VLOOKUP($A17,記③男,9,FALSE)="","",VLOOKUP($A17,記③男,9,FALSE))</f>
        <v/>
      </c>
      <c r="L17" s="327" t="str">
        <f>IF(VLOOKUP($A17,記③男,10,FALSE)="","",VLOOKUP($A17,記③男,10,FALSE))</f>
        <v/>
      </c>
      <c r="M17" s="320" t="str">
        <f>IF($B17="","",IF(VLOOKUP($B17,名簿,7,FALSE)="","",VLOOKUP($B17,名簿,7,FALSE)))</f>
        <v/>
      </c>
      <c r="N17" s="307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20"/>
      <c r="D18" s="19" t="str">
        <f>IF($B17="","",VLOOKUP($B17,名簿,2,FALSE))</f>
        <v/>
      </c>
      <c r="E18" s="320"/>
      <c r="F18" s="320"/>
      <c r="G18" s="328"/>
      <c r="H18" s="327"/>
      <c r="I18" s="328"/>
      <c r="J18" s="327"/>
      <c r="K18" s="328"/>
      <c r="L18" s="327"/>
      <c r="M18" s="320"/>
      <c r="N18" s="307"/>
    </row>
    <row r="19" spans="1:14" ht="13.5" customHeight="1" x14ac:dyDescent="0.15">
      <c r="A19" s="329">
        <f t="shared" ref="A19" si="3">A17+1</f>
        <v>6</v>
      </c>
      <c r="B19" s="320" t="str">
        <f>IF(VLOOKUP($A19,記③男,2,FALSE)="","",VLOOKUP($A19,記③男,2,FALSE))</f>
        <v/>
      </c>
      <c r="C19" s="320"/>
      <c r="D19" s="20" t="str">
        <f>IF($B19="","",IF(VLOOKUP($B19,名簿,3,FALSE)="","",VLOOKUP($B19,名簿,3,FALSE)))</f>
        <v/>
      </c>
      <c r="E19" s="320" t="str">
        <f>IF($B19="","",IF(VLOOKUP($B19,名簿,4,FALSE)="","",VLOOKUP($B19,名簿,4,FALSE)))</f>
        <v/>
      </c>
      <c r="F19" s="320" t="str">
        <f>IF($B19="","",IF(VLOOKUP($B19,名簿,5,FALSE)="","",VLOOKUP($B19,名簿,5,FALSE)))</f>
        <v/>
      </c>
      <c r="G19" s="328" t="str">
        <f>IF(VLOOKUP($A19,記③男,5,FALSE)="","",VLOOKUP($A19,記③男,5,FALSE))</f>
        <v/>
      </c>
      <c r="H19" s="327" t="str">
        <f>IF(VLOOKUP($A19,記③男,6,FALSE)="","",VLOOKUP($A19,記③男,6,FALSE))</f>
        <v/>
      </c>
      <c r="I19" s="328" t="str">
        <f>IF(VLOOKUP($A19,記③男,7,FALSE)="","",VLOOKUP($A19,記③男,7,FALSE))</f>
        <v/>
      </c>
      <c r="J19" s="327" t="str">
        <f>IF(VLOOKUP($A19,記③男,8,FALSE)="","",VLOOKUP($A19,記③男,8,FALSE))</f>
        <v/>
      </c>
      <c r="K19" s="328" t="str">
        <f>IF(VLOOKUP($A19,記③男,9,FALSE)="","",VLOOKUP($A19,記③男,9,FALSE))</f>
        <v/>
      </c>
      <c r="L19" s="327" t="str">
        <f>IF(VLOOKUP($A19,記③男,10,FALSE)="","",VLOOKUP($A19,記③男,10,FALSE))</f>
        <v/>
      </c>
      <c r="M19" s="320" t="str">
        <f>IF($B19="","",IF(VLOOKUP($B19,名簿,7,FALSE)="","",VLOOKUP($B19,名簿,7,FALSE)))</f>
        <v/>
      </c>
      <c r="N19" s="307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20"/>
      <c r="D20" s="19" t="str">
        <f>IF($B19="","",VLOOKUP($B19,名簿,2,FALSE))</f>
        <v/>
      </c>
      <c r="E20" s="320"/>
      <c r="F20" s="320"/>
      <c r="G20" s="328"/>
      <c r="H20" s="327"/>
      <c r="I20" s="328"/>
      <c r="J20" s="327"/>
      <c r="K20" s="328"/>
      <c r="L20" s="327"/>
      <c r="M20" s="320"/>
      <c r="N20" s="307"/>
    </row>
    <row r="21" spans="1:14" ht="13.5" customHeight="1" x14ac:dyDescent="0.15">
      <c r="A21" s="329">
        <f t="shared" ref="A21" si="4">A19+1</f>
        <v>7</v>
      </c>
      <c r="B21" s="320" t="str">
        <f>IF(VLOOKUP($A21,記③男,2,FALSE)="","",VLOOKUP($A21,記③男,2,FALSE))</f>
        <v/>
      </c>
      <c r="C21" s="320"/>
      <c r="D21" s="20" t="str">
        <f>IF($B21="","",IF(VLOOKUP($B21,名簿,3,FALSE)="","",VLOOKUP($B21,名簿,3,FALSE)))</f>
        <v/>
      </c>
      <c r="E21" s="320" t="str">
        <f>IF($B21="","",IF(VLOOKUP($B21,名簿,4,FALSE)="","",VLOOKUP($B21,名簿,4,FALSE)))</f>
        <v/>
      </c>
      <c r="F21" s="320" t="str">
        <f>IF($B21="","",IF(VLOOKUP($B21,名簿,5,FALSE)="","",VLOOKUP($B21,名簿,5,FALSE)))</f>
        <v/>
      </c>
      <c r="G21" s="328" t="str">
        <f>IF(VLOOKUP($A21,記③男,5,FALSE)="","",VLOOKUP($A21,記③男,5,FALSE))</f>
        <v/>
      </c>
      <c r="H21" s="327" t="str">
        <f>IF(VLOOKUP($A21,記③男,6,FALSE)="","",VLOOKUP($A21,記③男,6,FALSE))</f>
        <v/>
      </c>
      <c r="I21" s="328" t="str">
        <f>IF(VLOOKUP($A21,記③男,7,FALSE)="","",VLOOKUP($A21,記③男,7,FALSE))</f>
        <v/>
      </c>
      <c r="J21" s="327" t="str">
        <f>IF(VLOOKUP($A21,記③男,8,FALSE)="","",VLOOKUP($A21,記③男,8,FALSE))</f>
        <v/>
      </c>
      <c r="K21" s="328" t="str">
        <f>IF(VLOOKUP($A21,記③男,9,FALSE)="","",VLOOKUP($A21,記③男,9,FALSE))</f>
        <v/>
      </c>
      <c r="L21" s="327" t="str">
        <f>IF(VLOOKUP($A21,記③男,10,FALSE)="","",VLOOKUP($A21,記③男,10,FALSE))</f>
        <v/>
      </c>
      <c r="M21" s="320" t="str">
        <f>IF($B21="","",IF(VLOOKUP($B21,名簿,7,FALSE)="","",VLOOKUP($B21,名簿,7,FALSE)))</f>
        <v/>
      </c>
      <c r="N21" s="307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20"/>
      <c r="D22" s="19" t="str">
        <f>IF($B21="","",VLOOKUP($B21,名簿,2,FALSE))</f>
        <v/>
      </c>
      <c r="E22" s="320"/>
      <c r="F22" s="320"/>
      <c r="G22" s="328"/>
      <c r="H22" s="327"/>
      <c r="I22" s="328"/>
      <c r="J22" s="327"/>
      <c r="K22" s="328"/>
      <c r="L22" s="327"/>
      <c r="M22" s="320"/>
      <c r="N22" s="307"/>
    </row>
    <row r="23" spans="1:14" ht="13.5" customHeight="1" x14ac:dyDescent="0.15">
      <c r="A23" s="329">
        <f t="shared" ref="A23" si="5">A21+1</f>
        <v>8</v>
      </c>
      <c r="B23" s="320" t="str">
        <f>IF(VLOOKUP($A23,記③男,2,FALSE)="","",VLOOKUP($A23,記③男,2,FALSE))</f>
        <v/>
      </c>
      <c r="C23" s="320"/>
      <c r="D23" s="20" t="str">
        <f>IF($B23="","",IF(VLOOKUP($B23,名簿,3,FALSE)="","",VLOOKUP($B23,名簿,3,FALSE)))</f>
        <v/>
      </c>
      <c r="E23" s="320" t="str">
        <f>IF($B23="","",IF(VLOOKUP($B23,名簿,4,FALSE)="","",VLOOKUP($B23,名簿,4,FALSE)))</f>
        <v/>
      </c>
      <c r="F23" s="320" t="str">
        <f>IF($B23="","",IF(VLOOKUP($B23,名簿,5,FALSE)="","",VLOOKUP($B23,名簿,5,FALSE)))</f>
        <v/>
      </c>
      <c r="G23" s="328" t="str">
        <f>IF(VLOOKUP($A23,記③男,5,FALSE)="","",VLOOKUP($A23,記③男,5,FALSE))</f>
        <v/>
      </c>
      <c r="H23" s="327" t="str">
        <f>IF(VLOOKUP($A23,記③男,6,FALSE)="","",VLOOKUP($A23,記③男,6,FALSE))</f>
        <v/>
      </c>
      <c r="I23" s="328" t="str">
        <f>IF(VLOOKUP($A23,記③男,7,FALSE)="","",VLOOKUP($A23,記③男,7,FALSE))</f>
        <v/>
      </c>
      <c r="J23" s="327" t="str">
        <f>IF(VLOOKUP($A23,記③男,8,FALSE)="","",VLOOKUP($A23,記③男,8,FALSE))</f>
        <v/>
      </c>
      <c r="K23" s="328" t="str">
        <f>IF(VLOOKUP($A23,記③男,9,FALSE)="","",VLOOKUP($A23,記③男,9,FALSE))</f>
        <v/>
      </c>
      <c r="L23" s="327" t="str">
        <f>IF(VLOOKUP($A23,記③男,10,FALSE)="","",VLOOKUP($A23,記③男,10,FALSE))</f>
        <v/>
      </c>
      <c r="M23" s="320" t="str">
        <f>IF($B23="","",IF(VLOOKUP($B23,名簿,7,FALSE)="","",VLOOKUP($B23,名簿,7,FALSE)))</f>
        <v/>
      </c>
      <c r="N23" s="307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20"/>
      <c r="D24" s="19" t="str">
        <f>IF($B23="","",VLOOKUP($B23,名簿,2,FALSE))</f>
        <v/>
      </c>
      <c r="E24" s="320"/>
      <c r="F24" s="320"/>
      <c r="G24" s="328"/>
      <c r="H24" s="327"/>
      <c r="I24" s="328"/>
      <c r="J24" s="327"/>
      <c r="K24" s="328"/>
      <c r="L24" s="327"/>
      <c r="M24" s="320"/>
      <c r="N24" s="307"/>
    </row>
    <row r="25" spans="1:14" ht="13.5" customHeight="1" x14ac:dyDescent="0.15">
      <c r="A25" s="329">
        <f t="shared" ref="A25" si="6">A23+1</f>
        <v>9</v>
      </c>
      <c r="B25" s="320" t="str">
        <f>IF(VLOOKUP($A25,記③男,2,FALSE)="","",VLOOKUP($A25,記③男,2,FALSE))</f>
        <v/>
      </c>
      <c r="C25" s="320"/>
      <c r="D25" s="20" t="str">
        <f>IF($B25="","",IF(VLOOKUP($B25,名簿,3,FALSE)="","",VLOOKUP($B25,名簿,3,FALSE)))</f>
        <v/>
      </c>
      <c r="E25" s="320" t="str">
        <f>IF($B25="","",IF(VLOOKUP($B25,名簿,4,FALSE)="","",VLOOKUP($B25,名簿,4,FALSE)))</f>
        <v/>
      </c>
      <c r="F25" s="320" t="str">
        <f>IF($B25="","",IF(VLOOKUP($B25,名簿,5,FALSE)="","",VLOOKUP($B25,名簿,5,FALSE)))</f>
        <v/>
      </c>
      <c r="G25" s="328" t="str">
        <f>IF(VLOOKUP($A25,記③男,5,FALSE)="","",VLOOKUP($A25,記③男,5,FALSE))</f>
        <v/>
      </c>
      <c r="H25" s="327" t="str">
        <f>IF(VLOOKUP($A25,記③男,6,FALSE)="","",VLOOKUP($A25,記③男,6,FALSE))</f>
        <v/>
      </c>
      <c r="I25" s="328" t="str">
        <f>IF(VLOOKUP($A25,記③男,7,FALSE)="","",VLOOKUP($A25,記③男,7,FALSE))</f>
        <v/>
      </c>
      <c r="J25" s="327" t="str">
        <f>IF(VLOOKUP($A25,記③男,8,FALSE)="","",VLOOKUP($A25,記③男,8,FALSE))</f>
        <v/>
      </c>
      <c r="K25" s="328" t="str">
        <f>IF(VLOOKUP($A25,記③男,9,FALSE)="","",VLOOKUP($A25,記③男,9,FALSE))</f>
        <v/>
      </c>
      <c r="L25" s="327" t="str">
        <f>IF(VLOOKUP($A25,記③男,10,FALSE)="","",VLOOKUP($A25,記③男,10,FALSE))</f>
        <v/>
      </c>
      <c r="M25" s="320" t="str">
        <f>IF($B25="","",IF(VLOOKUP($B25,名簿,7,FALSE)="","",VLOOKUP($B25,名簿,7,FALSE)))</f>
        <v/>
      </c>
      <c r="N25" s="307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20"/>
      <c r="D26" s="19" t="str">
        <f>IF($B25="","",VLOOKUP($B25,名簿,2,FALSE))</f>
        <v/>
      </c>
      <c r="E26" s="320"/>
      <c r="F26" s="320"/>
      <c r="G26" s="328"/>
      <c r="H26" s="327"/>
      <c r="I26" s="328"/>
      <c r="J26" s="327"/>
      <c r="K26" s="328"/>
      <c r="L26" s="327"/>
      <c r="M26" s="320"/>
      <c r="N26" s="307"/>
    </row>
    <row r="27" spans="1:14" ht="13.5" customHeight="1" x14ac:dyDescent="0.15">
      <c r="A27" s="329">
        <f t="shared" ref="A27" si="7">A25+1</f>
        <v>10</v>
      </c>
      <c r="B27" s="320" t="str">
        <f>IF(VLOOKUP($A27,記③男,2,FALSE)="","",VLOOKUP($A27,記③男,2,FALSE))</f>
        <v/>
      </c>
      <c r="C27" s="320"/>
      <c r="D27" s="20" t="str">
        <f>IF($B27="","",IF(VLOOKUP($B27,名簿,3,FALSE)="","",VLOOKUP($B27,名簿,3,FALSE)))</f>
        <v/>
      </c>
      <c r="E27" s="320" t="str">
        <f>IF($B27="","",IF(VLOOKUP($B27,名簿,4,FALSE)="","",VLOOKUP($B27,名簿,4,FALSE)))</f>
        <v/>
      </c>
      <c r="F27" s="320" t="str">
        <f>IF($B27="","",IF(VLOOKUP($B27,名簿,5,FALSE)="","",VLOOKUP($B27,名簿,5,FALSE)))</f>
        <v/>
      </c>
      <c r="G27" s="328" t="str">
        <f>IF(VLOOKUP($A27,記③男,5,FALSE)="","",VLOOKUP($A27,記③男,5,FALSE))</f>
        <v/>
      </c>
      <c r="H27" s="327" t="str">
        <f>IF(VLOOKUP($A27,記③男,6,FALSE)="","",VLOOKUP($A27,記③男,6,FALSE))</f>
        <v/>
      </c>
      <c r="I27" s="328" t="str">
        <f>IF(VLOOKUP($A27,記③男,7,FALSE)="","",VLOOKUP($A27,記③男,7,FALSE))</f>
        <v/>
      </c>
      <c r="J27" s="327" t="str">
        <f>IF(VLOOKUP($A27,記③男,8,FALSE)="","",VLOOKUP($A27,記③男,8,FALSE))</f>
        <v/>
      </c>
      <c r="K27" s="328" t="str">
        <f>IF(VLOOKUP($A27,記③男,9,FALSE)="","",VLOOKUP($A27,記③男,9,FALSE))</f>
        <v/>
      </c>
      <c r="L27" s="327" t="str">
        <f>IF(VLOOKUP($A27,記③男,10,FALSE)="","",VLOOKUP($A27,記③男,10,FALSE))</f>
        <v/>
      </c>
      <c r="M27" s="320" t="str">
        <f>IF($B27="","",IF(VLOOKUP($B27,名簿,7,FALSE)="","",VLOOKUP($B27,名簿,7,FALSE)))</f>
        <v/>
      </c>
      <c r="N27" s="307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20"/>
      <c r="D28" s="19" t="str">
        <f>IF($B27="","",VLOOKUP($B27,名簿,2,FALSE))</f>
        <v/>
      </c>
      <c r="E28" s="320"/>
      <c r="F28" s="320"/>
      <c r="G28" s="328"/>
      <c r="H28" s="327"/>
      <c r="I28" s="328"/>
      <c r="J28" s="327"/>
      <c r="K28" s="328"/>
      <c r="L28" s="327"/>
      <c r="M28" s="320"/>
      <c r="N28" s="307"/>
    </row>
    <row r="29" spans="1:14" ht="13.5" customHeight="1" x14ac:dyDescent="0.15">
      <c r="A29" s="329">
        <f t="shared" ref="A29" si="8">A27+1</f>
        <v>11</v>
      </c>
      <c r="B29" s="320" t="str">
        <f>IF(VLOOKUP($A29,記③男,2,FALSE)="","",VLOOKUP($A29,記③男,2,FALSE))</f>
        <v/>
      </c>
      <c r="C29" s="320"/>
      <c r="D29" s="20" t="str">
        <f>IF($B29="","",IF(VLOOKUP($B29,名簿,3,FALSE)="","",VLOOKUP($B29,名簿,3,FALSE)))</f>
        <v/>
      </c>
      <c r="E29" s="320" t="str">
        <f>IF($B29="","",IF(VLOOKUP($B29,名簿,4,FALSE)="","",VLOOKUP($B29,名簿,4,FALSE)))</f>
        <v/>
      </c>
      <c r="F29" s="320" t="str">
        <f>IF($B29="","",IF(VLOOKUP($B29,名簿,5,FALSE)="","",VLOOKUP($B29,名簿,5,FALSE)))</f>
        <v/>
      </c>
      <c r="G29" s="328" t="str">
        <f>IF(VLOOKUP($A29,記③男,5,FALSE)="","",VLOOKUP($A29,記③男,5,FALSE))</f>
        <v/>
      </c>
      <c r="H29" s="327" t="str">
        <f>IF(VLOOKUP($A29,記③男,6,FALSE)="","",VLOOKUP($A29,記③男,6,FALSE))</f>
        <v/>
      </c>
      <c r="I29" s="328" t="str">
        <f>IF(VLOOKUP($A29,記③男,7,FALSE)="","",VLOOKUP($A29,記③男,7,FALSE))</f>
        <v/>
      </c>
      <c r="J29" s="327" t="str">
        <f>IF(VLOOKUP($A29,記③男,8,FALSE)="","",VLOOKUP($A29,記③男,8,FALSE))</f>
        <v/>
      </c>
      <c r="K29" s="328" t="str">
        <f>IF(VLOOKUP($A29,記③男,9,FALSE)="","",VLOOKUP($A29,記③男,9,FALSE))</f>
        <v/>
      </c>
      <c r="L29" s="327" t="str">
        <f>IF(VLOOKUP($A29,記③男,10,FALSE)="","",VLOOKUP($A29,記③男,10,FALSE))</f>
        <v/>
      </c>
      <c r="M29" s="320" t="str">
        <f>IF($B29="","",IF(VLOOKUP($B29,名簿,7,FALSE)="","",VLOOKUP($B29,名簿,7,FALSE)))</f>
        <v/>
      </c>
      <c r="N29" s="307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20"/>
      <c r="D30" s="19" t="str">
        <f>IF($B29="","",VLOOKUP($B29,名簿,2,FALSE))</f>
        <v/>
      </c>
      <c r="E30" s="320"/>
      <c r="F30" s="320"/>
      <c r="G30" s="328"/>
      <c r="H30" s="327"/>
      <c r="I30" s="328"/>
      <c r="J30" s="327"/>
      <c r="K30" s="328"/>
      <c r="L30" s="327"/>
      <c r="M30" s="320"/>
      <c r="N30" s="307"/>
    </row>
    <row r="31" spans="1:14" ht="13.5" customHeight="1" x14ac:dyDescent="0.15">
      <c r="A31" s="329">
        <f t="shared" ref="A31" si="9">A29+1</f>
        <v>12</v>
      </c>
      <c r="B31" s="320" t="str">
        <f>IF(VLOOKUP($A31,記③男,2,FALSE)="","",VLOOKUP($A31,記③男,2,FALSE))</f>
        <v/>
      </c>
      <c r="C31" s="320"/>
      <c r="D31" s="20" t="str">
        <f>IF($B31="","",IF(VLOOKUP($B31,名簿,3,FALSE)="","",VLOOKUP($B31,名簿,3,FALSE)))</f>
        <v/>
      </c>
      <c r="E31" s="320" t="str">
        <f>IF($B31="","",IF(VLOOKUP($B31,名簿,4,FALSE)="","",VLOOKUP($B31,名簿,4,FALSE)))</f>
        <v/>
      </c>
      <c r="F31" s="320" t="str">
        <f>IF($B31="","",IF(VLOOKUP($B31,名簿,5,FALSE)="","",VLOOKUP($B31,名簿,5,FALSE)))</f>
        <v/>
      </c>
      <c r="G31" s="328" t="str">
        <f>IF(VLOOKUP($A31,記③男,5,FALSE)="","",VLOOKUP($A31,記③男,5,FALSE))</f>
        <v/>
      </c>
      <c r="H31" s="327" t="str">
        <f>IF(VLOOKUP($A31,記③男,6,FALSE)="","",VLOOKUP($A31,記③男,6,FALSE))</f>
        <v/>
      </c>
      <c r="I31" s="328" t="str">
        <f>IF(VLOOKUP($A31,記③男,7,FALSE)="","",VLOOKUP($A31,記③男,7,FALSE))</f>
        <v/>
      </c>
      <c r="J31" s="327" t="str">
        <f>IF(VLOOKUP($A31,記③男,8,FALSE)="","",VLOOKUP($A31,記③男,8,FALSE))</f>
        <v/>
      </c>
      <c r="K31" s="328" t="str">
        <f>IF(VLOOKUP($A31,記③男,9,FALSE)="","",VLOOKUP($A31,記③男,9,FALSE))</f>
        <v/>
      </c>
      <c r="L31" s="327" t="str">
        <f>IF(VLOOKUP($A31,記③男,10,FALSE)="","",VLOOKUP($A31,記③男,10,FALSE))</f>
        <v/>
      </c>
      <c r="M31" s="320" t="str">
        <f>IF($B31="","",IF(VLOOKUP($B31,名簿,7,FALSE)="","",VLOOKUP($B31,名簿,7,FALSE)))</f>
        <v/>
      </c>
      <c r="N31" s="307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20"/>
      <c r="D32" s="19" t="str">
        <f>IF($B31="","",VLOOKUP($B31,名簿,2,FALSE))</f>
        <v/>
      </c>
      <c r="E32" s="320"/>
      <c r="F32" s="320"/>
      <c r="G32" s="328"/>
      <c r="H32" s="327"/>
      <c r="I32" s="328"/>
      <c r="J32" s="327"/>
      <c r="K32" s="328"/>
      <c r="L32" s="327"/>
      <c r="M32" s="320"/>
      <c r="N32" s="307"/>
    </row>
    <row r="33" spans="1:14" ht="13.5" customHeight="1" x14ac:dyDescent="0.15">
      <c r="A33" s="329">
        <f t="shared" ref="A33" si="10">A31+1</f>
        <v>13</v>
      </c>
      <c r="B33" s="320" t="str">
        <f>IF(VLOOKUP($A33,記③男,2,FALSE)="","",VLOOKUP($A33,記③男,2,FALSE))</f>
        <v/>
      </c>
      <c r="C33" s="320"/>
      <c r="D33" s="20" t="str">
        <f>IF($B33="","",IF(VLOOKUP($B33,名簿,3,FALSE)="","",VLOOKUP($B33,名簿,3,FALSE)))</f>
        <v/>
      </c>
      <c r="E33" s="320" t="str">
        <f>IF($B33="","",IF(VLOOKUP($B33,名簿,4,FALSE)="","",VLOOKUP($B33,名簿,4,FALSE)))</f>
        <v/>
      </c>
      <c r="F33" s="320" t="str">
        <f>IF($B33="","",IF(VLOOKUP($B33,名簿,5,FALSE)="","",VLOOKUP($B33,名簿,5,FALSE)))</f>
        <v/>
      </c>
      <c r="G33" s="328" t="str">
        <f>IF(VLOOKUP($A33,記③男,5,FALSE)="","",VLOOKUP($A33,記③男,5,FALSE))</f>
        <v/>
      </c>
      <c r="H33" s="327" t="str">
        <f>IF(VLOOKUP($A33,記③男,6,FALSE)="","",VLOOKUP($A33,記③男,6,FALSE))</f>
        <v/>
      </c>
      <c r="I33" s="328" t="str">
        <f>IF(VLOOKUP($A33,記③男,7,FALSE)="","",VLOOKUP($A33,記③男,7,FALSE))</f>
        <v/>
      </c>
      <c r="J33" s="327" t="str">
        <f>IF(VLOOKUP($A33,記③男,8,FALSE)="","",VLOOKUP($A33,記③男,8,FALSE))</f>
        <v/>
      </c>
      <c r="K33" s="328" t="str">
        <f>IF(VLOOKUP($A33,記③男,9,FALSE)="","",VLOOKUP($A33,記③男,9,FALSE))</f>
        <v/>
      </c>
      <c r="L33" s="327" t="str">
        <f>IF(VLOOKUP($A33,記③男,10,FALSE)="","",VLOOKUP($A33,記③男,10,FALSE))</f>
        <v/>
      </c>
      <c r="M33" s="320" t="str">
        <f>IF($B33="","",IF(VLOOKUP($B33,名簿,7,FALSE)="","",VLOOKUP($B33,名簿,7,FALSE)))</f>
        <v/>
      </c>
      <c r="N33" s="307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20"/>
      <c r="D34" s="19" t="str">
        <f>IF($B33="","",VLOOKUP($B33,名簿,2,FALSE))</f>
        <v/>
      </c>
      <c r="E34" s="320"/>
      <c r="F34" s="320"/>
      <c r="G34" s="328"/>
      <c r="H34" s="327"/>
      <c r="I34" s="328"/>
      <c r="J34" s="327"/>
      <c r="K34" s="328"/>
      <c r="L34" s="327"/>
      <c r="M34" s="320"/>
      <c r="N34" s="307"/>
    </row>
    <row r="35" spans="1:14" ht="13.5" customHeight="1" x14ac:dyDescent="0.15">
      <c r="A35" s="329">
        <f t="shared" ref="A35" si="11">A33+1</f>
        <v>14</v>
      </c>
      <c r="B35" s="320" t="str">
        <f>IF(VLOOKUP($A35,記③男,2,FALSE)="","",VLOOKUP($A35,記③男,2,FALSE))</f>
        <v/>
      </c>
      <c r="C35" s="320"/>
      <c r="D35" s="20" t="str">
        <f>IF($B35="","",IF(VLOOKUP($B35,名簿,3,FALSE)="","",VLOOKUP($B35,名簿,3,FALSE)))</f>
        <v/>
      </c>
      <c r="E35" s="320" t="str">
        <f>IF($B35="","",IF(VLOOKUP($B35,名簿,4,FALSE)="","",VLOOKUP($B35,名簿,4,FALSE)))</f>
        <v/>
      </c>
      <c r="F35" s="320" t="str">
        <f>IF($B35="","",IF(VLOOKUP($B35,名簿,5,FALSE)="","",VLOOKUP($B35,名簿,5,FALSE)))</f>
        <v/>
      </c>
      <c r="G35" s="328" t="str">
        <f>IF(VLOOKUP($A35,記③男,5,FALSE)="","",VLOOKUP($A35,記③男,5,FALSE))</f>
        <v/>
      </c>
      <c r="H35" s="327" t="str">
        <f>IF(VLOOKUP($A35,記③男,6,FALSE)="","",VLOOKUP($A35,記③男,6,FALSE))</f>
        <v/>
      </c>
      <c r="I35" s="328" t="str">
        <f>IF(VLOOKUP($A35,記③男,7,FALSE)="","",VLOOKUP($A35,記③男,7,FALSE))</f>
        <v/>
      </c>
      <c r="J35" s="327" t="str">
        <f>IF(VLOOKUP($A35,記③男,8,FALSE)="","",VLOOKUP($A35,記③男,8,FALSE))</f>
        <v/>
      </c>
      <c r="K35" s="328" t="str">
        <f>IF(VLOOKUP($A35,記③男,9,FALSE)="","",VLOOKUP($A35,記③男,9,FALSE))</f>
        <v/>
      </c>
      <c r="L35" s="327" t="str">
        <f>IF(VLOOKUP($A35,記③男,10,FALSE)="","",VLOOKUP($A35,記③男,10,FALSE))</f>
        <v/>
      </c>
      <c r="M35" s="320" t="str">
        <f>IF($B35="","",IF(VLOOKUP($B35,名簿,7,FALSE)="","",VLOOKUP($B35,名簿,7,FALSE)))</f>
        <v/>
      </c>
      <c r="N35" s="307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20"/>
      <c r="D36" s="19" t="str">
        <f>IF($B35="","",VLOOKUP($B35,名簿,2,FALSE))</f>
        <v/>
      </c>
      <c r="E36" s="320"/>
      <c r="F36" s="320"/>
      <c r="G36" s="328"/>
      <c r="H36" s="327"/>
      <c r="I36" s="328"/>
      <c r="J36" s="327"/>
      <c r="K36" s="328"/>
      <c r="L36" s="327"/>
      <c r="M36" s="320"/>
      <c r="N36" s="307"/>
    </row>
    <row r="37" spans="1:14" ht="13.5" customHeight="1" x14ac:dyDescent="0.15">
      <c r="A37" s="329">
        <f t="shared" ref="A37" si="12">A35+1</f>
        <v>15</v>
      </c>
      <c r="B37" s="320" t="str">
        <f>IF(VLOOKUP($A37,記③男,2,FALSE)="","",VLOOKUP($A37,記③男,2,FALSE))</f>
        <v/>
      </c>
      <c r="C37" s="320"/>
      <c r="D37" s="20" t="str">
        <f>IF($B37="","",IF(VLOOKUP($B37,名簿,3,FALSE)="","",VLOOKUP($B37,名簿,3,FALSE)))</f>
        <v/>
      </c>
      <c r="E37" s="320" t="str">
        <f>IF($B37="","",IF(VLOOKUP($B37,名簿,4,FALSE)="","",VLOOKUP($B37,名簿,4,FALSE)))</f>
        <v/>
      </c>
      <c r="F37" s="320" t="str">
        <f>IF($B37="","",IF(VLOOKUP($B37,名簿,5,FALSE)="","",VLOOKUP($B37,名簿,5,FALSE)))</f>
        <v/>
      </c>
      <c r="G37" s="328" t="str">
        <f>IF(VLOOKUP($A37,記③男,5,FALSE)="","",VLOOKUP($A37,記③男,5,FALSE))</f>
        <v/>
      </c>
      <c r="H37" s="327" t="str">
        <f>IF(VLOOKUP($A37,記③男,6,FALSE)="","",VLOOKUP($A37,記③男,6,FALSE))</f>
        <v/>
      </c>
      <c r="I37" s="328" t="str">
        <f>IF(VLOOKUP($A37,記③男,7,FALSE)="","",VLOOKUP($A37,記③男,7,FALSE))</f>
        <v/>
      </c>
      <c r="J37" s="327" t="str">
        <f>IF(VLOOKUP($A37,記③男,8,FALSE)="","",VLOOKUP($A37,記③男,8,FALSE))</f>
        <v/>
      </c>
      <c r="K37" s="328" t="str">
        <f>IF(VLOOKUP($A37,記③男,9,FALSE)="","",VLOOKUP($A37,記③男,9,FALSE))</f>
        <v/>
      </c>
      <c r="L37" s="327" t="str">
        <f>IF(VLOOKUP($A37,記③男,10,FALSE)="","",VLOOKUP($A37,記③男,10,FALSE))</f>
        <v/>
      </c>
      <c r="M37" s="320" t="str">
        <f>IF($B37="","",IF(VLOOKUP($B37,名簿,7,FALSE)="","",VLOOKUP($B37,名簿,7,FALSE)))</f>
        <v/>
      </c>
      <c r="N37" s="307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20"/>
      <c r="D38" s="19" t="str">
        <f>IF($B37="","",VLOOKUP($B37,名簿,2,FALSE))</f>
        <v/>
      </c>
      <c r="E38" s="320"/>
      <c r="F38" s="320"/>
      <c r="G38" s="328"/>
      <c r="H38" s="327"/>
      <c r="I38" s="328"/>
      <c r="J38" s="327"/>
      <c r="K38" s="328"/>
      <c r="L38" s="327"/>
      <c r="M38" s="320"/>
      <c r="N38" s="307"/>
    </row>
    <row r="39" spans="1:14" ht="13.5" customHeight="1" x14ac:dyDescent="0.15">
      <c r="A39" s="329">
        <f t="shared" ref="A39" si="13">A37+1</f>
        <v>16</v>
      </c>
      <c r="B39" s="320" t="str">
        <f>IF(VLOOKUP($A39,記③男,2,FALSE)="","",VLOOKUP($A39,記③男,2,FALSE))</f>
        <v/>
      </c>
      <c r="C39" s="320"/>
      <c r="D39" s="20" t="str">
        <f>IF($B39="","",IF(VLOOKUP($B39,名簿,3,FALSE)="","",VLOOKUP($B39,名簿,3,FALSE)))</f>
        <v/>
      </c>
      <c r="E39" s="320" t="str">
        <f>IF($B39="","",IF(VLOOKUP($B39,名簿,4,FALSE)="","",VLOOKUP($B39,名簿,4,FALSE)))</f>
        <v/>
      </c>
      <c r="F39" s="320" t="str">
        <f>IF($B39="","",IF(VLOOKUP($B39,名簿,5,FALSE)="","",VLOOKUP($B39,名簿,5,FALSE)))</f>
        <v/>
      </c>
      <c r="G39" s="328" t="str">
        <f>IF(VLOOKUP($A39,記③男,5,FALSE)="","",VLOOKUP($A39,記③男,5,FALSE))</f>
        <v/>
      </c>
      <c r="H39" s="327" t="str">
        <f>IF(VLOOKUP($A39,記③男,6,FALSE)="","",VLOOKUP($A39,記③男,6,FALSE))</f>
        <v/>
      </c>
      <c r="I39" s="328" t="str">
        <f>IF(VLOOKUP($A39,記③男,7,FALSE)="","",VLOOKUP($A39,記③男,7,FALSE))</f>
        <v/>
      </c>
      <c r="J39" s="327" t="str">
        <f>IF(VLOOKUP($A39,記③男,8,FALSE)="","",VLOOKUP($A39,記③男,8,FALSE))</f>
        <v/>
      </c>
      <c r="K39" s="328" t="str">
        <f>IF(VLOOKUP($A39,記③男,9,FALSE)="","",VLOOKUP($A39,記③男,9,FALSE))</f>
        <v/>
      </c>
      <c r="L39" s="327" t="str">
        <f>IF(VLOOKUP($A39,記③男,10,FALSE)="","",VLOOKUP($A39,記③男,10,FALSE))</f>
        <v/>
      </c>
      <c r="M39" s="320" t="str">
        <f>IF($B39="","",IF(VLOOKUP($B39,名簿,7,FALSE)="","",VLOOKUP($B39,名簿,7,FALSE)))</f>
        <v/>
      </c>
      <c r="N39" s="307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20"/>
      <c r="D40" s="19" t="str">
        <f>IF($B39="","",VLOOKUP($B39,名簿,2,FALSE))</f>
        <v/>
      </c>
      <c r="E40" s="320"/>
      <c r="F40" s="320"/>
      <c r="G40" s="328"/>
      <c r="H40" s="327"/>
      <c r="I40" s="328"/>
      <c r="J40" s="327"/>
      <c r="K40" s="328"/>
      <c r="L40" s="327"/>
      <c r="M40" s="320"/>
      <c r="N40" s="307"/>
    </row>
    <row r="41" spans="1:14" ht="13.5" customHeight="1" x14ac:dyDescent="0.15">
      <c r="A41" s="329">
        <f t="shared" ref="A41" si="14">A39+1</f>
        <v>17</v>
      </c>
      <c r="B41" s="320" t="str">
        <f>IF(VLOOKUP($A41,記③男,2,FALSE)="","",VLOOKUP($A41,記③男,2,FALSE))</f>
        <v/>
      </c>
      <c r="C41" s="320"/>
      <c r="D41" s="20" t="str">
        <f>IF($B41="","",IF(VLOOKUP($B41,名簿,3,FALSE)="","",VLOOKUP($B41,名簿,3,FALSE)))</f>
        <v/>
      </c>
      <c r="E41" s="320" t="str">
        <f>IF($B41="","",IF(VLOOKUP($B41,名簿,4,FALSE)="","",VLOOKUP($B41,名簿,4,FALSE)))</f>
        <v/>
      </c>
      <c r="F41" s="320" t="str">
        <f>IF($B41="","",IF(VLOOKUP($B41,名簿,5,FALSE)="","",VLOOKUP($B41,名簿,5,FALSE)))</f>
        <v/>
      </c>
      <c r="G41" s="328" t="str">
        <f>IF(VLOOKUP($A41,記③男,5,FALSE)="","",VLOOKUP($A41,記③男,5,FALSE))</f>
        <v/>
      </c>
      <c r="H41" s="327" t="str">
        <f>IF(VLOOKUP($A41,記③男,6,FALSE)="","",VLOOKUP($A41,記③男,6,FALSE))</f>
        <v/>
      </c>
      <c r="I41" s="328" t="str">
        <f>IF(VLOOKUP($A41,記③男,7,FALSE)="","",VLOOKUP($A41,記③男,7,FALSE))</f>
        <v/>
      </c>
      <c r="J41" s="327" t="str">
        <f>IF(VLOOKUP($A41,記③男,8,FALSE)="","",VLOOKUP($A41,記③男,8,FALSE))</f>
        <v/>
      </c>
      <c r="K41" s="328" t="str">
        <f>IF(VLOOKUP($A41,記③男,9,FALSE)="","",VLOOKUP($A41,記③男,9,FALSE))</f>
        <v/>
      </c>
      <c r="L41" s="327" t="str">
        <f>IF(VLOOKUP($A41,記③男,10,FALSE)="","",VLOOKUP($A41,記③男,10,FALSE))</f>
        <v/>
      </c>
      <c r="M41" s="320" t="str">
        <f>IF($B41="","",IF(VLOOKUP($B41,名簿,7,FALSE)="","",VLOOKUP($B41,名簿,7,FALSE)))</f>
        <v/>
      </c>
      <c r="N41" s="307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20"/>
      <c r="D42" s="19" t="str">
        <f>IF($B41="","",VLOOKUP($B41,名簿,2,FALSE))</f>
        <v/>
      </c>
      <c r="E42" s="320"/>
      <c r="F42" s="320"/>
      <c r="G42" s="328"/>
      <c r="H42" s="327"/>
      <c r="I42" s="328"/>
      <c r="J42" s="327"/>
      <c r="K42" s="328"/>
      <c r="L42" s="327"/>
      <c r="M42" s="320"/>
      <c r="N42" s="307"/>
    </row>
    <row r="43" spans="1:14" ht="13.5" customHeight="1" x14ac:dyDescent="0.15">
      <c r="A43" s="329">
        <f t="shared" ref="A43" si="15">A41+1</f>
        <v>18</v>
      </c>
      <c r="B43" s="320" t="str">
        <f>IF(VLOOKUP($A43,記③男,2,FALSE)="","",VLOOKUP($A43,記③男,2,FALSE))</f>
        <v/>
      </c>
      <c r="C43" s="320"/>
      <c r="D43" s="20" t="str">
        <f>IF($B43="","",IF(VLOOKUP($B43,名簿,3,FALSE)="","",VLOOKUP($B43,名簿,3,FALSE)))</f>
        <v/>
      </c>
      <c r="E43" s="320" t="str">
        <f>IF($B43="","",IF(VLOOKUP($B43,名簿,4,FALSE)="","",VLOOKUP($B43,名簿,4,FALSE)))</f>
        <v/>
      </c>
      <c r="F43" s="320" t="str">
        <f>IF($B43="","",IF(VLOOKUP($B43,名簿,5,FALSE)="","",VLOOKUP($B43,名簿,5,FALSE)))</f>
        <v/>
      </c>
      <c r="G43" s="328" t="str">
        <f>IF(VLOOKUP($A43,記③男,5,FALSE)="","",VLOOKUP($A43,記③男,5,FALSE))</f>
        <v/>
      </c>
      <c r="H43" s="327" t="str">
        <f>IF(VLOOKUP($A43,記③男,6,FALSE)="","",VLOOKUP($A43,記③男,6,FALSE))</f>
        <v/>
      </c>
      <c r="I43" s="328" t="str">
        <f>IF(VLOOKUP($A43,記③男,7,FALSE)="","",VLOOKUP($A43,記③男,7,FALSE))</f>
        <v/>
      </c>
      <c r="J43" s="327" t="str">
        <f>IF(VLOOKUP($A43,記③男,8,FALSE)="","",VLOOKUP($A43,記③男,8,FALSE))</f>
        <v/>
      </c>
      <c r="K43" s="328" t="str">
        <f>IF(VLOOKUP($A43,記③男,9,FALSE)="","",VLOOKUP($A43,記③男,9,FALSE))</f>
        <v/>
      </c>
      <c r="L43" s="327" t="str">
        <f>IF(VLOOKUP($A43,記③男,10,FALSE)="","",VLOOKUP($A43,記③男,10,FALSE))</f>
        <v/>
      </c>
      <c r="M43" s="320" t="str">
        <f>IF($B43="","",IF(VLOOKUP($B43,名簿,7,FALSE)="","",VLOOKUP($B43,名簿,7,FALSE)))</f>
        <v/>
      </c>
      <c r="N43" s="307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20"/>
      <c r="D44" s="19" t="str">
        <f>IF($B43="","",VLOOKUP($B43,名簿,2,FALSE))</f>
        <v/>
      </c>
      <c r="E44" s="320"/>
      <c r="F44" s="320"/>
      <c r="G44" s="328"/>
      <c r="H44" s="327"/>
      <c r="I44" s="328"/>
      <c r="J44" s="327"/>
      <c r="K44" s="328"/>
      <c r="L44" s="327"/>
      <c r="M44" s="320"/>
      <c r="N44" s="307"/>
    </row>
    <row r="45" spans="1:14" ht="13.5" customHeight="1" x14ac:dyDescent="0.15">
      <c r="A45" s="329">
        <f t="shared" ref="A45" si="16">A43+1</f>
        <v>19</v>
      </c>
      <c r="B45" s="320" t="str">
        <f>IF(VLOOKUP($A45,記③男,2,FALSE)="","",VLOOKUP($A45,記③男,2,FALSE))</f>
        <v/>
      </c>
      <c r="C45" s="320"/>
      <c r="D45" s="20" t="str">
        <f>IF($B45="","",IF(VLOOKUP($B45,名簿,3,FALSE)="","",VLOOKUP($B45,名簿,3,FALSE)))</f>
        <v/>
      </c>
      <c r="E45" s="320" t="str">
        <f>IF($B45="","",IF(VLOOKUP($B45,名簿,4,FALSE)="","",VLOOKUP($B45,名簿,4,FALSE)))</f>
        <v/>
      </c>
      <c r="F45" s="320" t="str">
        <f>IF($B45="","",IF(VLOOKUP($B45,名簿,5,FALSE)="","",VLOOKUP($B45,名簿,5,FALSE)))</f>
        <v/>
      </c>
      <c r="G45" s="328" t="str">
        <f>IF(VLOOKUP($A45,記③男,5,FALSE)="","",VLOOKUP($A45,記③男,5,FALSE))</f>
        <v/>
      </c>
      <c r="H45" s="327" t="str">
        <f>IF(VLOOKUP($A45,記③男,6,FALSE)="","",VLOOKUP($A45,記③男,6,FALSE))</f>
        <v/>
      </c>
      <c r="I45" s="328" t="str">
        <f>IF(VLOOKUP($A45,記③男,7,FALSE)="","",VLOOKUP($A45,記③男,7,FALSE))</f>
        <v/>
      </c>
      <c r="J45" s="327" t="str">
        <f>IF(VLOOKUP($A45,記③男,8,FALSE)="","",VLOOKUP($A45,記③男,8,FALSE))</f>
        <v/>
      </c>
      <c r="K45" s="328" t="str">
        <f>IF(VLOOKUP($A45,記③男,9,FALSE)="","",VLOOKUP($A45,記③男,9,FALSE))</f>
        <v/>
      </c>
      <c r="L45" s="327" t="str">
        <f>IF(VLOOKUP($A45,記③男,10,FALSE)="","",VLOOKUP($A45,記③男,10,FALSE))</f>
        <v/>
      </c>
      <c r="M45" s="320" t="str">
        <f>IF($B45="","",IF(VLOOKUP($B45,名簿,7,FALSE)="","",VLOOKUP($B45,名簿,7,FALSE)))</f>
        <v/>
      </c>
      <c r="N45" s="307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20"/>
      <c r="D46" s="19" t="str">
        <f>IF($B45="","",VLOOKUP($B45,名簿,2,FALSE))</f>
        <v/>
      </c>
      <c r="E46" s="320"/>
      <c r="F46" s="320"/>
      <c r="G46" s="328"/>
      <c r="H46" s="327"/>
      <c r="I46" s="328"/>
      <c r="J46" s="327"/>
      <c r="K46" s="328"/>
      <c r="L46" s="327"/>
      <c r="M46" s="320"/>
      <c r="N46" s="307"/>
    </row>
    <row r="47" spans="1:14" ht="13.5" customHeight="1" thickBot="1" x14ac:dyDescent="0.2">
      <c r="A47" s="329">
        <f t="shared" ref="A47" si="17">A45+1</f>
        <v>20</v>
      </c>
      <c r="B47" s="308" t="str">
        <f>IF(VLOOKUP($A47,記③男,2,FALSE)="","",VLOOKUP($A47,記③男,2,FALSE))</f>
        <v/>
      </c>
      <c r="C47" s="308"/>
      <c r="D47" s="20" t="str">
        <f>IF($B47="","",IF(VLOOKUP($B47,名簿,3,FALSE)="","",VLOOKUP($B47,名簿,3,FALSE)))</f>
        <v/>
      </c>
      <c r="E47" s="308" t="str">
        <f>IF($B47="","",IF(VLOOKUP($B47,名簿,4,FALSE)="","",VLOOKUP($B47,名簿,4,FALSE)))</f>
        <v/>
      </c>
      <c r="F47" s="308" t="str">
        <f>IF($B47="","",IF(VLOOKUP($B47,名簿,5,FALSE)="","",VLOOKUP($B47,名簿,5,FALSE)))</f>
        <v/>
      </c>
      <c r="G47" s="343" t="str">
        <f>IF(VLOOKUP($A47,記③男,5,FALSE)="","",VLOOKUP($A47,記③男,5,FALSE))</f>
        <v/>
      </c>
      <c r="H47" s="327" t="str">
        <f>IF(VLOOKUP($A47,記③男,6,FALSE)="","",VLOOKUP($A47,記③男,6,FALSE))</f>
        <v/>
      </c>
      <c r="I47" s="343" t="str">
        <f>IF(VLOOKUP($A47,記③男,7,FALSE)="","",VLOOKUP($A47,記③男,7,FALSE))</f>
        <v/>
      </c>
      <c r="J47" s="327" t="str">
        <f>IF(VLOOKUP($A47,記③男,8,FALSE)="","",VLOOKUP($A47,記③男,8,FALSE))</f>
        <v/>
      </c>
      <c r="K47" s="343" t="str">
        <f>IF(VLOOKUP($A47,記③男,9,FALSE)="","",VLOOKUP($A47,記③男,9,FALSE))</f>
        <v/>
      </c>
      <c r="L47" s="327" t="str">
        <f>IF(VLOOKUP($A47,記③男,10,FALSE)="","",VLOOKUP($A47,記③男,10,FALSE))</f>
        <v/>
      </c>
      <c r="M47" s="308" t="str">
        <f>IF($B47="","",IF(VLOOKUP($B47,名簿,7,FALSE)="","",VLOOKUP($B47,名簿,7,FALSE)))</f>
        <v/>
      </c>
      <c r="N47" s="310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09"/>
      <c r="D48" s="21" t="str">
        <f>IF($B47="","",VLOOKUP($B47,名簿,2,FALSE))</f>
        <v/>
      </c>
      <c r="E48" s="309"/>
      <c r="F48" s="309"/>
      <c r="G48" s="344"/>
      <c r="H48" s="342"/>
      <c r="I48" s="344"/>
      <c r="J48" s="342"/>
      <c r="K48" s="344"/>
      <c r="L48" s="342"/>
      <c r="M48" s="309"/>
      <c r="N48" s="311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IF(SUM(記録会入力!$F$4,記録会入力!$Q$4)=0,"",SUM(記録会入力!$F$4,記録会入力!$Q$4))</f>
        <v/>
      </c>
      <c r="I50" s="323" t="str">
        <f>IF(H50="","",H50*名簿!$L$7)</f>
        <v/>
      </c>
      <c r="J50" s="325" t="s">
        <v>14</v>
      </c>
      <c r="K50" s="321" t="str">
        <f>IF(SUM(記録会入力!$G$4,記録会入力!$R$4)=0,"",SUM(記録会入力!$G$4,記録会入力!$R$4))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記録会入力!$A$1</f>
        <v>厚木市陸上競技記録会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IF(VLOOKUP($A62,記③男,2,FALSE)="","",VLOOKUP($A62,記③男,2,FALSE))</f>
        <v/>
      </c>
      <c r="C62" s="330"/>
      <c r="D62" s="18" t="str">
        <f>IF($B62="","",IF(VLOOKUP($B62,名簿,3,FALSE)="","",VLOOKUP($B62,名簿,3,FALSE)))</f>
        <v/>
      </c>
      <c r="E62" s="330" t="str">
        <f>IF($B62="","",IF(VLOOKUP($B62,名簿,4,FALSE)="","",VLOOKUP($B62,名簿,4,FALSE)))</f>
        <v/>
      </c>
      <c r="F62" s="330" t="str">
        <f>IF($B62="","",IF(VLOOKUP($B62,名簿,5,FALSE)="","",VLOOKUP($B62,名簿,5,FALSE)))</f>
        <v/>
      </c>
      <c r="G62" s="346" t="str">
        <f>IF(VLOOKUP($A62,記③男,5,FALSE)="","",VLOOKUP($A62,記③男,5,FALSE))</f>
        <v/>
      </c>
      <c r="H62" s="345" t="str">
        <f>IF(VLOOKUP($A62,記③男,6,FALSE)="","",VLOOKUP($A62,記③男,6,FALSE))</f>
        <v/>
      </c>
      <c r="I62" s="346" t="str">
        <f>IF(VLOOKUP($A62,記③男,7,FALSE)="","",VLOOKUP($A62,記③男,7,FALSE))</f>
        <v/>
      </c>
      <c r="J62" s="345" t="str">
        <f>IF(VLOOKUP($A62,記③男,8,FALSE)="","",VLOOKUP($A62,記③男,8,FALSE))</f>
        <v/>
      </c>
      <c r="K62" s="346" t="str">
        <f>IF(VLOOKUP($A62,記③男,9,FALSE)="","",VLOOKUP($A62,記③男,9,FALSE))</f>
        <v/>
      </c>
      <c r="L62" s="345" t="str">
        <f>IF(VLOOKUP($A62,記③男,10,FALSE)="","",VLOOKUP($A62,記③男,10,FALSE))</f>
        <v/>
      </c>
      <c r="M62" s="330" t="str">
        <f>IF($B62="","",IF(VLOOKUP($B62,名簿,7,FALSE)="","",VLOOKUP($B62,名簿,7,FALSE)))</f>
        <v/>
      </c>
      <c r="N62" s="331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20"/>
      <c r="D63" s="19" t="str">
        <f>IF($B62="","",VLOOKUP($B62,名簿,2,FALSE))</f>
        <v/>
      </c>
      <c r="E63" s="320"/>
      <c r="F63" s="320"/>
      <c r="G63" s="328"/>
      <c r="H63" s="327"/>
      <c r="I63" s="328"/>
      <c r="J63" s="327"/>
      <c r="K63" s="328"/>
      <c r="L63" s="327"/>
      <c r="M63" s="320"/>
      <c r="N63" s="307"/>
    </row>
    <row r="64" spans="1:14" ht="13.5" customHeight="1" x14ac:dyDescent="0.15">
      <c r="A64" s="329">
        <f>A62+1</f>
        <v>22</v>
      </c>
      <c r="B64" s="320" t="str">
        <f>IF(VLOOKUP($A64,記③男,2,FALSE)="","",VLOOKUP($A64,記③男,2,FALSE))</f>
        <v/>
      </c>
      <c r="C64" s="320"/>
      <c r="D64" s="20" t="str">
        <f>IF($B64="","",IF(VLOOKUP($B64,名簿,3,FALSE)="","",VLOOKUP($B64,名簿,3,FALSE)))</f>
        <v/>
      </c>
      <c r="E64" s="320" t="str">
        <f>IF($B64="","",IF(VLOOKUP($B64,名簿,4,FALSE)="","",VLOOKUP($B64,名簿,4,FALSE)))</f>
        <v/>
      </c>
      <c r="F64" s="320" t="str">
        <f>IF($B64="","",IF(VLOOKUP($B64,名簿,5,FALSE)="","",VLOOKUP($B64,名簿,5,FALSE)))</f>
        <v/>
      </c>
      <c r="G64" s="328" t="str">
        <f>IF(VLOOKUP($A64,記③男,5,FALSE)="","",VLOOKUP($A64,記③男,5,FALSE))</f>
        <v/>
      </c>
      <c r="H64" s="327" t="str">
        <f>IF(VLOOKUP($A64,記③男,6,FALSE)="","",VLOOKUP($A64,記③男,6,FALSE))</f>
        <v/>
      </c>
      <c r="I64" s="328" t="str">
        <f>IF(VLOOKUP($A64,記③男,7,FALSE)="","",VLOOKUP($A64,記③男,7,FALSE))</f>
        <v/>
      </c>
      <c r="J64" s="327" t="str">
        <f>IF(VLOOKUP($A64,記③男,8,FALSE)="","",VLOOKUP($A64,記③男,8,FALSE))</f>
        <v/>
      </c>
      <c r="K64" s="328" t="str">
        <f>IF(VLOOKUP($A64,記③男,9,FALSE)="","",VLOOKUP($A64,記③男,9,FALSE))</f>
        <v/>
      </c>
      <c r="L64" s="327" t="str">
        <f>IF(VLOOKUP($A64,記③男,10,FALSE)="","",VLOOKUP($A64,記③男,10,FALSE))</f>
        <v/>
      </c>
      <c r="M64" s="320" t="str">
        <f>IF($B64="","",IF(VLOOKUP($B64,名簿,7,FALSE)="","",VLOOKUP($B64,名簿,7,FALSE)))</f>
        <v/>
      </c>
      <c r="N64" s="307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20"/>
      <c r="D65" s="19" t="str">
        <f>IF($B64="","",VLOOKUP($B64,名簿,2,FALSE))</f>
        <v/>
      </c>
      <c r="E65" s="320"/>
      <c r="F65" s="320"/>
      <c r="G65" s="328"/>
      <c r="H65" s="327"/>
      <c r="I65" s="328"/>
      <c r="J65" s="327"/>
      <c r="K65" s="328"/>
      <c r="L65" s="327"/>
      <c r="M65" s="320"/>
      <c r="N65" s="307"/>
    </row>
    <row r="66" spans="1:14" ht="13.5" customHeight="1" x14ac:dyDescent="0.15">
      <c r="A66" s="329">
        <f t="shared" ref="A66" si="18">A64+1</f>
        <v>23</v>
      </c>
      <c r="B66" s="320" t="str">
        <f>IF(VLOOKUP($A66,記③男,2,FALSE)="","",VLOOKUP($A66,記③男,2,FALSE))</f>
        <v/>
      </c>
      <c r="C66" s="320"/>
      <c r="D66" s="20" t="str">
        <f>IF($B66="","",IF(VLOOKUP($B66,名簿,3,FALSE)="","",VLOOKUP($B66,名簿,3,FALSE)))</f>
        <v/>
      </c>
      <c r="E66" s="320" t="str">
        <f>IF($B66="","",IF(VLOOKUP($B66,名簿,4,FALSE)="","",VLOOKUP($B66,名簿,4,FALSE)))</f>
        <v/>
      </c>
      <c r="F66" s="320" t="str">
        <f>IF($B66="","",IF(VLOOKUP($B66,名簿,5,FALSE)="","",VLOOKUP($B66,名簿,5,FALSE)))</f>
        <v/>
      </c>
      <c r="G66" s="328" t="str">
        <f>IF(VLOOKUP($A66,記③男,5,FALSE)="","",VLOOKUP($A66,記③男,5,FALSE))</f>
        <v/>
      </c>
      <c r="H66" s="327" t="str">
        <f>IF(VLOOKUP($A66,記③男,6,FALSE)="","",VLOOKUP($A66,記③男,6,FALSE))</f>
        <v/>
      </c>
      <c r="I66" s="328" t="str">
        <f>IF(VLOOKUP($A66,記③男,7,FALSE)="","",VLOOKUP($A66,記③男,7,FALSE))</f>
        <v/>
      </c>
      <c r="J66" s="327" t="str">
        <f>IF(VLOOKUP($A66,記③男,8,FALSE)="","",VLOOKUP($A66,記③男,8,FALSE))</f>
        <v/>
      </c>
      <c r="K66" s="328" t="str">
        <f>IF(VLOOKUP($A66,記③男,9,FALSE)="","",VLOOKUP($A66,記③男,9,FALSE))</f>
        <v/>
      </c>
      <c r="L66" s="327" t="str">
        <f>IF(VLOOKUP($A66,記③男,10,FALSE)="","",VLOOKUP($A66,記③男,10,FALSE))</f>
        <v/>
      </c>
      <c r="M66" s="320" t="str">
        <f>IF($B66="","",IF(VLOOKUP($B66,名簿,7,FALSE)="","",VLOOKUP($B66,名簿,7,FALSE)))</f>
        <v/>
      </c>
      <c r="N66" s="307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20"/>
      <c r="D67" s="19" t="str">
        <f>IF($B66="","",VLOOKUP($B66,名簿,2,FALSE))</f>
        <v/>
      </c>
      <c r="E67" s="320"/>
      <c r="F67" s="320"/>
      <c r="G67" s="328"/>
      <c r="H67" s="327"/>
      <c r="I67" s="328"/>
      <c r="J67" s="327"/>
      <c r="K67" s="328"/>
      <c r="L67" s="327"/>
      <c r="M67" s="320"/>
      <c r="N67" s="307"/>
    </row>
    <row r="68" spans="1:14" ht="13.5" customHeight="1" x14ac:dyDescent="0.15">
      <c r="A68" s="329">
        <f t="shared" ref="A68" si="19">A66+1</f>
        <v>24</v>
      </c>
      <c r="B68" s="320" t="str">
        <f>IF(VLOOKUP($A68,記③男,2,FALSE)="","",VLOOKUP($A68,記③男,2,FALSE))</f>
        <v/>
      </c>
      <c r="C68" s="320"/>
      <c r="D68" s="20" t="str">
        <f>IF($B68="","",IF(VLOOKUP($B68,名簿,3,FALSE)="","",VLOOKUP($B68,名簿,3,FALSE)))</f>
        <v/>
      </c>
      <c r="E68" s="320" t="str">
        <f>IF($B68="","",IF(VLOOKUP($B68,名簿,4,FALSE)="","",VLOOKUP($B68,名簿,4,FALSE)))</f>
        <v/>
      </c>
      <c r="F68" s="320" t="str">
        <f>IF($B68="","",IF(VLOOKUP($B68,名簿,5,FALSE)="","",VLOOKUP($B68,名簿,5,FALSE)))</f>
        <v/>
      </c>
      <c r="G68" s="328" t="str">
        <f>IF(VLOOKUP($A68,記③男,5,FALSE)="","",VLOOKUP($A68,記③男,5,FALSE))</f>
        <v/>
      </c>
      <c r="H68" s="327" t="str">
        <f>IF(VLOOKUP($A68,記③男,6,FALSE)="","",VLOOKUP($A68,記③男,6,FALSE))</f>
        <v/>
      </c>
      <c r="I68" s="328" t="str">
        <f>IF(VLOOKUP($A68,記③男,7,FALSE)="","",VLOOKUP($A68,記③男,7,FALSE))</f>
        <v/>
      </c>
      <c r="J68" s="327" t="str">
        <f>IF(VLOOKUP($A68,記③男,8,FALSE)="","",VLOOKUP($A68,記③男,8,FALSE))</f>
        <v/>
      </c>
      <c r="K68" s="328" t="str">
        <f>IF(VLOOKUP($A68,記③男,9,FALSE)="","",VLOOKUP($A68,記③男,9,FALSE))</f>
        <v/>
      </c>
      <c r="L68" s="327" t="str">
        <f>IF(VLOOKUP($A68,記③男,10,FALSE)="","",VLOOKUP($A68,記③男,10,FALSE))</f>
        <v/>
      </c>
      <c r="M68" s="320" t="str">
        <f>IF($B68="","",IF(VLOOKUP($B68,名簿,7,FALSE)="","",VLOOKUP($B68,名簿,7,FALSE)))</f>
        <v/>
      </c>
      <c r="N68" s="307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20"/>
      <c r="D69" s="19" t="str">
        <f>IF($B68="","",VLOOKUP($B68,名簿,2,FALSE))</f>
        <v/>
      </c>
      <c r="E69" s="320"/>
      <c r="F69" s="320"/>
      <c r="G69" s="328"/>
      <c r="H69" s="327"/>
      <c r="I69" s="328"/>
      <c r="J69" s="327"/>
      <c r="K69" s="328"/>
      <c r="L69" s="327"/>
      <c r="M69" s="320"/>
      <c r="N69" s="307"/>
    </row>
    <row r="70" spans="1:14" ht="13.5" customHeight="1" x14ac:dyDescent="0.15">
      <c r="A70" s="329">
        <f t="shared" ref="A70" si="20">A68+1</f>
        <v>25</v>
      </c>
      <c r="B70" s="320" t="str">
        <f>IF(VLOOKUP($A70,記③男,2,FALSE)="","",VLOOKUP($A70,記③男,2,FALSE))</f>
        <v/>
      </c>
      <c r="C70" s="320"/>
      <c r="D70" s="20" t="str">
        <f>IF($B70="","",IF(VLOOKUP($B70,名簿,3,FALSE)="","",VLOOKUP($B70,名簿,3,FALSE)))</f>
        <v/>
      </c>
      <c r="E70" s="320" t="str">
        <f>IF($B70="","",IF(VLOOKUP($B70,名簿,4,FALSE)="","",VLOOKUP($B70,名簿,4,FALSE)))</f>
        <v/>
      </c>
      <c r="F70" s="320" t="str">
        <f>IF($B70="","",IF(VLOOKUP($B70,名簿,5,FALSE)="","",VLOOKUP($B70,名簿,5,FALSE)))</f>
        <v/>
      </c>
      <c r="G70" s="328" t="str">
        <f>IF(VLOOKUP($A70,記③男,5,FALSE)="","",VLOOKUP($A70,記③男,5,FALSE))</f>
        <v/>
      </c>
      <c r="H70" s="327" t="str">
        <f>IF(VLOOKUP($A70,記③男,6,FALSE)="","",VLOOKUP($A70,記③男,6,FALSE))</f>
        <v/>
      </c>
      <c r="I70" s="328" t="str">
        <f>IF(VLOOKUP($A70,記③男,7,FALSE)="","",VLOOKUP($A70,記③男,7,FALSE))</f>
        <v/>
      </c>
      <c r="J70" s="327" t="str">
        <f>IF(VLOOKUP($A70,記③男,8,FALSE)="","",VLOOKUP($A70,記③男,8,FALSE))</f>
        <v/>
      </c>
      <c r="K70" s="328" t="str">
        <f>IF(VLOOKUP($A70,記③男,9,FALSE)="","",VLOOKUP($A70,記③男,9,FALSE))</f>
        <v/>
      </c>
      <c r="L70" s="327" t="str">
        <f>IF(VLOOKUP($A70,記③男,10,FALSE)="","",VLOOKUP($A70,記③男,10,FALSE))</f>
        <v/>
      </c>
      <c r="M70" s="320" t="str">
        <f>IF($B70="","",IF(VLOOKUP($B70,名簿,7,FALSE)="","",VLOOKUP($B70,名簿,7,FALSE)))</f>
        <v/>
      </c>
      <c r="N70" s="307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20"/>
      <c r="D71" s="19" t="str">
        <f>IF($B70="","",VLOOKUP($B70,名簿,2,FALSE))</f>
        <v/>
      </c>
      <c r="E71" s="320"/>
      <c r="F71" s="320"/>
      <c r="G71" s="328"/>
      <c r="H71" s="327"/>
      <c r="I71" s="328"/>
      <c r="J71" s="327"/>
      <c r="K71" s="328"/>
      <c r="L71" s="327"/>
      <c r="M71" s="320"/>
      <c r="N71" s="307"/>
    </row>
    <row r="72" spans="1:14" ht="13.5" customHeight="1" x14ac:dyDescent="0.15">
      <c r="A72" s="329">
        <f t="shared" ref="A72" si="21">A70+1</f>
        <v>26</v>
      </c>
      <c r="B72" s="320" t="str">
        <f>IF(VLOOKUP($A72,記③男,2,FALSE)="","",VLOOKUP($A72,記③男,2,FALSE))</f>
        <v/>
      </c>
      <c r="C72" s="320"/>
      <c r="D72" s="20" t="str">
        <f>IF($B72="","",IF(VLOOKUP($B72,名簿,3,FALSE)="","",VLOOKUP($B72,名簿,3,FALSE)))</f>
        <v/>
      </c>
      <c r="E72" s="320" t="str">
        <f>IF($B72="","",IF(VLOOKUP($B72,名簿,4,FALSE)="","",VLOOKUP($B72,名簿,4,FALSE)))</f>
        <v/>
      </c>
      <c r="F72" s="320" t="str">
        <f>IF($B72="","",IF(VLOOKUP($B72,名簿,5,FALSE)="","",VLOOKUP($B72,名簿,5,FALSE)))</f>
        <v/>
      </c>
      <c r="G72" s="328" t="str">
        <f>IF(VLOOKUP($A72,記③男,5,FALSE)="","",VLOOKUP($A72,記③男,5,FALSE))</f>
        <v/>
      </c>
      <c r="H72" s="327" t="str">
        <f>IF(VLOOKUP($A72,記③男,6,FALSE)="","",VLOOKUP($A72,記③男,6,FALSE))</f>
        <v/>
      </c>
      <c r="I72" s="328" t="str">
        <f>IF(VLOOKUP($A72,記③男,7,FALSE)="","",VLOOKUP($A72,記③男,7,FALSE))</f>
        <v/>
      </c>
      <c r="J72" s="327" t="str">
        <f>IF(VLOOKUP($A72,記③男,8,FALSE)="","",VLOOKUP($A72,記③男,8,FALSE))</f>
        <v/>
      </c>
      <c r="K72" s="328" t="str">
        <f>IF(VLOOKUP($A72,記③男,9,FALSE)="","",VLOOKUP($A72,記③男,9,FALSE))</f>
        <v/>
      </c>
      <c r="L72" s="327" t="str">
        <f>IF(VLOOKUP($A72,記③男,10,FALSE)="","",VLOOKUP($A72,記③男,10,FALSE))</f>
        <v/>
      </c>
      <c r="M72" s="320" t="str">
        <f>IF($B72="","",IF(VLOOKUP($B72,名簿,7,FALSE)="","",VLOOKUP($B72,名簿,7,FALSE)))</f>
        <v/>
      </c>
      <c r="N72" s="307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20"/>
      <c r="D73" s="19" t="str">
        <f>IF($B72="","",VLOOKUP($B72,名簿,2,FALSE))</f>
        <v/>
      </c>
      <c r="E73" s="320"/>
      <c r="F73" s="320"/>
      <c r="G73" s="328"/>
      <c r="H73" s="327"/>
      <c r="I73" s="328"/>
      <c r="J73" s="327"/>
      <c r="K73" s="328"/>
      <c r="L73" s="327"/>
      <c r="M73" s="320"/>
      <c r="N73" s="307"/>
    </row>
    <row r="74" spans="1:14" ht="13.5" customHeight="1" x14ac:dyDescent="0.15">
      <c r="A74" s="329">
        <f t="shared" ref="A74" si="22">A72+1</f>
        <v>27</v>
      </c>
      <c r="B74" s="320" t="str">
        <f>IF(VLOOKUP($A74,記③男,2,FALSE)="","",VLOOKUP($A74,記③男,2,FALSE))</f>
        <v/>
      </c>
      <c r="C74" s="320"/>
      <c r="D74" s="20" t="str">
        <f>IF($B74="","",IF(VLOOKUP($B74,名簿,3,FALSE)="","",VLOOKUP($B74,名簿,3,FALSE)))</f>
        <v/>
      </c>
      <c r="E74" s="320" t="str">
        <f>IF($B74="","",IF(VLOOKUP($B74,名簿,4,FALSE)="","",VLOOKUP($B74,名簿,4,FALSE)))</f>
        <v/>
      </c>
      <c r="F74" s="320" t="str">
        <f>IF($B74="","",IF(VLOOKUP($B74,名簿,5,FALSE)="","",VLOOKUP($B74,名簿,5,FALSE)))</f>
        <v/>
      </c>
      <c r="G74" s="328" t="str">
        <f>IF(VLOOKUP($A74,記③男,5,FALSE)="","",VLOOKUP($A74,記③男,5,FALSE))</f>
        <v/>
      </c>
      <c r="H74" s="327" t="str">
        <f>IF(VLOOKUP($A74,記③男,6,FALSE)="","",VLOOKUP($A74,記③男,6,FALSE))</f>
        <v/>
      </c>
      <c r="I74" s="328" t="str">
        <f>IF(VLOOKUP($A74,記③男,7,FALSE)="","",VLOOKUP($A74,記③男,7,FALSE))</f>
        <v/>
      </c>
      <c r="J74" s="327" t="str">
        <f>IF(VLOOKUP($A74,記③男,8,FALSE)="","",VLOOKUP($A74,記③男,8,FALSE))</f>
        <v/>
      </c>
      <c r="K74" s="328" t="str">
        <f>IF(VLOOKUP($A74,記③男,9,FALSE)="","",VLOOKUP($A74,記③男,9,FALSE))</f>
        <v/>
      </c>
      <c r="L74" s="327" t="str">
        <f>IF(VLOOKUP($A74,記③男,10,FALSE)="","",VLOOKUP($A74,記③男,10,FALSE))</f>
        <v/>
      </c>
      <c r="M74" s="320" t="str">
        <f>IF($B74="","",IF(VLOOKUP($B74,名簿,7,FALSE)="","",VLOOKUP($B74,名簿,7,FALSE)))</f>
        <v/>
      </c>
      <c r="N74" s="307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20"/>
      <c r="D75" s="19" t="str">
        <f>IF($B74="","",VLOOKUP($B74,名簿,2,FALSE))</f>
        <v/>
      </c>
      <c r="E75" s="320"/>
      <c r="F75" s="320"/>
      <c r="G75" s="328"/>
      <c r="H75" s="327"/>
      <c r="I75" s="328"/>
      <c r="J75" s="327"/>
      <c r="K75" s="328"/>
      <c r="L75" s="327"/>
      <c r="M75" s="320"/>
      <c r="N75" s="307"/>
    </row>
    <row r="76" spans="1:14" ht="13.5" customHeight="1" x14ac:dyDescent="0.15">
      <c r="A76" s="329">
        <f t="shared" ref="A76" si="23">A74+1</f>
        <v>28</v>
      </c>
      <c r="B76" s="320" t="str">
        <f>IF(VLOOKUP($A76,記③男,2,FALSE)="","",VLOOKUP($A76,記③男,2,FALSE))</f>
        <v/>
      </c>
      <c r="C76" s="320"/>
      <c r="D76" s="20" t="str">
        <f>IF($B76="","",IF(VLOOKUP($B76,名簿,3,FALSE)="","",VLOOKUP($B76,名簿,3,FALSE)))</f>
        <v/>
      </c>
      <c r="E76" s="320" t="str">
        <f>IF($B76="","",IF(VLOOKUP($B76,名簿,4,FALSE)="","",VLOOKUP($B76,名簿,4,FALSE)))</f>
        <v/>
      </c>
      <c r="F76" s="320" t="str">
        <f>IF($B76="","",IF(VLOOKUP($B76,名簿,5,FALSE)="","",VLOOKUP($B76,名簿,5,FALSE)))</f>
        <v/>
      </c>
      <c r="G76" s="328" t="str">
        <f>IF(VLOOKUP($A76,記③男,5,FALSE)="","",VLOOKUP($A76,記③男,5,FALSE))</f>
        <v/>
      </c>
      <c r="H76" s="327" t="str">
        <f>IF(VLOOKUP($A76,記③男,6,FALSE)="","",VLOOKUP($A76,記③男,6,FALSE))</f>
        <v/>
      </c>
      <c r="I76" s="328" t="str">
        <f>IF(VLOOKUP($A76,記③男,7,FALSE)="","",VLOOKUP($A76,記③男,7,FALSE))</f>
        <v/>
      </c>
      <c r="J76" s="327" t="str">
        <f>IF(VLOOKUP($A76,記③男,8,FALSE)="","",VLOOKUP($A76,記③男,8,FALSE))</f>
        <v/>
      </c>
      <c r="K76" s="328" t="str">
        <f>IF(VLOOKUP($A76,記③男,9,FALSE)="","",VLOOKUP($A76,記③男,9,FALSE))</f>
        <v/>
      </c>
      <c r="L76" s="327" t="str">
        <f>IF(VLOOKUP($A76,記③男,10,FALSE)="","",VLOOKUP($A76,記③男,10,FALSE))</f>
        <v/>
      </c>
      <c r="M76" s="320" t="str">
        <f>IF($B76="","",IF(VLOOKUP($B76,名簿,7,FALSE)="","",VLOOKUP($B76,名簿,7,FALSE)))</f>
        <v/>
      </c>
      <c r="N76" s="307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20"/>
      <c r="D77" s="19" t="str">
        <f>IF($B76="","",VLOOKUP($B76,名簿,2,FALSE))</f>
        <v/>
      </c>
      <c r="E77" s="320"/>
      <c r="F77" s="320"/>
      <c r="G77" s="328"/>
      <c r="H77" s="327"/>
      <c r="I77" s="328"/>
      <c r="J77" s="327"/>
      <c r="K77" s="328"/>
      <c r="L77" s="327"/>
      <c r="M77" s="320"/>
      <c r="N77" s="307"/>
    </row>
    <row r="78" spans="1:14" ht="13.5" customHeight="1" x14ac:dyDescent="0.15">
      <c r="A78" s="329">
        <f t="shared" ref="A78" si="24">A76+1</f>
        <v>29</v>
      </c>
      <c r="B78" s="320" t="str">
        <f>IF(VLOOKUP($A78,記③男,2,FALSE)="","",VLOOKUP($A78,記③男,2,FALSE))</f>
        <v/>
      </c>
      <c r="C78" s="320"/>
      <c r="D78" s="20" t="str">
        <f>IF($B78="","",IF(VLOOKUP($B78,名簿,3,FALSE)="","",VLOOKUP($B78,名簿,3,FALSE)))</f>
        <v/>
      </c>
      <c r="E78" s="320" t="str">
        <f>IF($B78="","",IF(VLOOKUP($B78,名簿,4,FALSE)="","",VLOOKUP($B78,名簿,4,FALSE)))</f>
        <v/>
      </c>
      <c r="F78" s="320" t="str">
        <f>IF($B78="","",IF(VLOOKUP($B78,名簿,5,FALSE)="","",VLOOKUP($B78,名簿,5,FALSE)))</f>
        <v/>
      </c>
      <c r="G78" s="328" t="str">
        <f>IF(VLOOKUP($A78,記③男,5,FALSE)="","",VLOOKUP($A78,記③男,5,FALSE))</f>
        <v/>
      </c>
      <c r="H78" s="327" t="str">
        <f>IF(VLOOKUP($A78,記③男,6,FALSE)="","",VLOOKUP($A78,記③男,6,FALSE))</f>
        <v/>
      </c>
      <c r="I78" s="328" t="str">
        <f>IF(VLOOKUP($A78,記③男,7,FALSE)="","",VLOOKUP($A78,記③男,7,FALSE))</f>
        <v/>
      </c>
      <c r="J78" s="327" t="str">
        <f>IF(VLOOKUP($A78,記③男,8,FALSE)="","",VLOOKUP($A78,記③男,8,FALSE))</f>
        <v/>
      </c>
      <c r="K78" s="328" t="str">
        <f>IF(VLOOKUP($A78,記③男,9,FALSE)="","",VLOOKUP($A78,記③男,9,FALSE))</f>
        <v/>
      </c>
      <c r="L78" s="327" t="str">
        <f>IF(VLOOKUP($A78,記③男,10,FALSE)="","",VLOOKUP($A78,記③男,10,FALSE))</f>
        <v/>
      </c>
      <c r="M78" s="320" t="str">
        <f>IF($B78="","",IF(VLOOKUP($B78,名簿,7,FALSE)="","",VLOOKUP($B78,名簿,7,FALSE)))</f>
        <v/>
      </c>
      <c r="N78" s="307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20"/>
      <c r="D79" s="19" t="str">
        <f>IF($B78="","",VLOOKUP($B78,名簿,2,FALSE))</f>
        <v/>
      </c>
      <c r="E79" s="320"/>
      <c r="F79" s="320"/>
      <c r="G79" s="328"/>
      <c r="H79" s="327"/>
      <c r="I79" s="328"/>
      <c r="J79" s="327"/>
      <c r="K79" s="328"/>
      <c r="L79" s="327"/>
      <c r="M79" s="320"/>
      <c r="N79" s="307"/>
    </row>
    <row r="80" spans="1:14" ht="13.5" customHeight="1" x14ac:dyDescent="0.15">
      <c r="A80" s="329">
        <f t="shared" ref="A80" si="25">A78+1</f>
        <v>30</v>
      </c>
      <c r="B80" s="320" t="str">
        <f>IF(VLOOKUP($A80,記③男,2,FALSE)="","",VLOOKUP($A80,記③男,2,FALSE))</f>
        <v/>
      </c>
      <c r="C80" s="320"/>
      <c r="D80" s="20" t="str">
        <f>IF($B80="","",IF(VLOOKUP($B80,名簿,3,FALSE)="","",VLOOKUP($B80,名簿,3,FALSE)))</f>
        <v/>
      </c>
      <c r="E80" s="320" t="str">
        <f>IF($B80="","",IF(VLOOKUP($B80,名簿,4,FALSE)="","",VLOOKUP($B80,名簿,4,FALSE)))</f>
        <v/>
      </c>
      <c r="F80" s="320" t="str">
        <f>IF($B80="","",IF(VLOOKUP($B80,名簿,5,FALSE)="","",VLOOKUP($B80,名簿,5,FALSE)))</f>
        <v/>
      </c>
      <c r="G80" s="328" t="str">
        <f>IF(VLOOKUP($A80,記③男,5,FALSE)="","",VLOOKUP($A80,記③男,5,FALSE))</f>
        <v/>
      </c>
      <c r="H80" s="327" t="str">
        <f>IF(VLOOKUP($A80,記③男,6,FALSE)="","",VLOOKUP($A80,記③男,6,FALSE))</f>
        <v/>
      </c>
      <c r="I80" s="328" t="str">
        <f>IF(VLOOKUP($A80,記③男,7,FALSE)="","",VLOOKUP($A80,記③男,7,FALSE))</f>
        <v/>
      </c>
      <c r="J80" s="327" t="str">
        <f>IF(VLOOKUP($A80,記③男,8,FALSE)="","",VLOOKUP($A80,記③男,8,FALSE))</f>
        <v/>
      </c>
      <c r="K80" s="328" t="str">
        <f>IF(VLOOKUP($A80,記③男,9,FALSE)="","",VLOOKUP($A80,記③男,9,FALSE))</f>
        <v/>
      </c>
      <c r="L80" s="327" t="str">
        <f>IF(VLOOKUP($A80,記③男,10,FALSE)="","",VLOOKUP($A80,記③男,10,FALSE))</f>
        <v/>
      </c>
      <c r="M80" s="320" t="str">
        <f>IF($B80="","",IF(VLOOKUP($B80,名簿,7,FALSE)="","",VLOOKUP($B80,名簿,7,FALSE)))</f>
        <v/>
      </c>
      <c r="N80" s="307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20"/>
      <c r="D81" s="19" t="str">
        <f>IF($B80="","",VLOOKUP($B80,名簿,2,FALSE))</f>
        <v/>
      </c>
      <c r="E81" s="320"/>
      <c r="F81" s="320"/>
      <c r="G81" s="328"/>
      <c r="H81" s="327"/>
      <c r="I81" s="328"/>
      <c r="J81" s="327"/>
      <c r="K81" s="328"/>
      <c r="L81" s="327"/>
      <c r="M81" s="320"/>
      <c r="N81" s="307"/>
    </row>
    <row r="82" spans="1:14" ht="13.5" customHeight="1" x14ac:dyDescent="0.15">
      <c r="A82" s="329">
        <f t="shared" ref="A82" si="26">A80+1</f>
        <v>31</v>
      </c>
      <c r="B82" s="320" t="str">
        <f>IF(VLOOKUP($A82,記③男,2,FALSE)="","",VLOOKUP($A82,記③男,2,FALSE))</f>
        <v/>
      </c>
      <c r="C82" s="320"/>
      <c r="D82" s="20" t="str">
        <f>IF($B82="","",IF(VLOOKUP($B82,名簿,3,FALSE)="","",VLOOKUP($B82,名簿,3,FALSE)))</f>
        <v/>
      </c>
      <c r="E82" s="320" t="str">
        <f>IF($B82="","",IF(VLOOKUP($B82,名簿,4,FALSE)="","",VLOOKUP($B82,名簿,4,FALSE)))</f>
        <v/>
      </c>
      <c r="F82" s="320" t="str">
        <f>IF($B82="","",IF(VLOOKUP($B82,名簿,5,FALSE)="","",VLOOKUP($B82,名簿,5,FALSE)))</f>
        <v/>
      </c>
      <c r="G82" s="328" t="str">
        <f>IF(VLOOKUP($A82,記③男,5,FALSE)="","",VLOOKUP($A82,記③男,5,FALSE))</f>
        <v/>
      </c>
      <c r="H82" s="327" t="str">
        <f>IF(VLOOKUP($A82,記③男,6,FALSE)="","",VLOOKUP($A82,記③男,6,FALSE))</f>
        <v/>
      </c>
      <c r="I82" s="328" t="str">
        <f>IF(VLOOKUP($A82,記③男,7,FALSE)="","",VLOOKUP($A82,記③男,7,FALSE))</f>
        <v/>
      </c>
      <c r="J82" s="327" t="str">
        <f>IF(VLOOKUP($A82,記③男,8,FALSE)="","",VLOOKUP($A82,記③男,8,FALSE))</f>
        <v/>
      </c>
      <c r="K82" s="328" t="str">
        <f>IF(VLOOKUP($A82,記③男,9,FALSE)="","",VLOOKUP($A82,記③男,9,FALSE))</f>
        <v/>
      </c>
      <c r="L82" s="327" t="str">
        <f>IF(VLOOKUP($A82,記③男,10,FALSE)="","",VLOOKUP($A82,記③男,10,FALSE))</f>
        <v/>
      </c>
      <c r="M82" s="320" t="str">
        <f>IF($B82="","",IF(VLOOKUP($B82,名簿,7,FALSE)="","",VLOOKUP($B82,名簿,7,FALSE)))</f>
        <v/>
      </c>
      <c r="N82" s="307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20"/>
      <c r="D83" s="19" t="str">
        <f>IF($B82="","",VLOOKUP($B82,名簿,2,FALSE))</f>
        <v/>
      </c>
      <c r="E83" s="320"/>
      <c r="F83" s="320"/>
      <c r="G83" s="328"/>
      <c r="H83" s="327"/>
      <c r="I83" s="328"/>
      <c r="J83" s="327"/>
      <c r="K83" s="328"/>
      <c r="L83" s="327"/>
      <c r="M83" s="320"/>
      <c r="N83" s="307"/>
    </row>
    <row r="84" spans="1:14" ht="13.5" customHeight="1" x14ac:dyDescent="0.15">
      <c r="A84" s="329">
        <f t="shared" ref="A84" si="27">A82+1</f>
        <v>32</v>
      </c>
      <c r="B84" s="320" t="str">
        <f>IF(VLOOKUP($A84,記③男,2,FALSE)="","",VLOOKUP($A84,記③男,2,FALSE))</f>
        <v/>
      </c>
      <c r="C84" s="320"/>
      <c r="D84" s="20" t="str">
        <f>IF($B84="","",IF(VLOOKUP($B84,名簿,3,FALSE)="","",VLOOKUP($B84,名簿,3,FALSE)))</f>
        <v/>
      </c>
      <c r="E84" s="320" t="str">
        <f>IF($B84="","",IF(VLOOKUP($B84,名簿,4,FALSE)="","",VLOOKUP($B84,名簿,4,FALSE)))</f>
        <v/>
      </c>
      <c r="F84" s="320" t="str">
        <f>IF($B84="","",IF(VLOOKUP($B84,名簿,5,FALSE)="","",VLOOKUP($B84,名簿,5,FALSE)))</f>
        <v/>
      </c>
      <c r="G84" s="328" t="str">
        <f>IF(VLOOKUP($A84,記③男,5,FALSE)="","",VLOOKUP($A84,記③男,5,FALSE))</f>
        <v/>
      </c>
      <c r="H84" s="327" t="str">
        <f>IF(VLOOKUP($A84,記③男,6,FALSE)="","",VLOOKUP($A84,記③男,6,FALSE))</f>
        <v/>
      </c>
      <c r="I84" s="328" t="str">
        <f>IF(VLOOKUP($A84,記③男,7,FALSE)="","",VLOOKUP($A84,記③男,7,FALSE))</f>
        <v/>
      </c>
      <c r="J84" s="327" t="str">
        <f>IF(VLOOKUP($A84,記③男,8,FALSE)="","",VLOOKUP($A84,記③男,8,FALSE))</f>
        <v/>
      </c>
      <c r="K84" s="328" t="str">
        <f>IF(VLOOKUP($A84,記③男,9,FALSE)="","",VLOOKUP($A84,記③男,9,FALSE))</f>
        <v/>
      </c>
      <c r="L84" s="327" t="str">
        <f>IF(VLOOKUP($A84,記③男,10,FALSE)="","",VLOOKUP($A84,記③男,10,FALSE))</f>
        <v/>
      </c>
      <c r="M84" s="320" t="str">
        <f>IF($B84="","",IF(VLOOKUP($B84,名簿,7,FALSE)="","",VLOOKUP($B84,名簿,7,FALSE)))</f>
        <v/>
      </c>
      <c r="N84" s="307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20"/>
      <c r="D85" s="19" t="str">
        <f>IF($B84="","",VLOOKUP($B84,名簿,2,FALSE))</f>
        <v/>
      </c>
      <c r="E85" s="320"/>
      <c r="F85" s="320"/>
      <c r="G85" s="328"/>
      <c r="H85" s="327"/>
      <c r="I85" s="328"/>
      <c r="J85" s="327"/>
      <c r="K85" s="328"/>
      <c r="L85" s="327"/>
      <c r="M85" s="320"/>
      <c r="N85" s="307"/>
    </row>
    <row r="86" spans="1:14" ht="13.5" customHeight="1" x14ac:dyDescent="0.15">
      <c r="A86" s="329">
        <f t="shared" ref="A86" si="28">A84+1</f>
        <v>33</v>
      </c>
      <c r="B86" s="320" t="str">
        <f>IF(VLOOKUP($A86,記③男,2,FALSE)="","",VLOOKUP($A86,記③男,2,FALSE))</f>
        <v/>
      </c>
      <c r="C86" s="320"/>
      <c r="D86" s="20" t="str">
        <f>IF($B86="","",IF(VLOOKUP($B86,名簿,3,FALSE)="","",VLOOKUP($B86,名簿,3,FALSE)))</f>
        <v/>
      </c>
      <c r="E86" s="320" t="str">
        <f>IF($B86="","",IF(VLOOKUP($B86,名簿,4,FALSE)="","",VLOOKUP($B86,名簿,4,FALSE)))</f>
        <v/>
      </c>
      <c r="F86" s="320" t="str">
        <f>IF($B86="","",IF(VLOOKUP($B86,名簿,5,FALSE)="","",VLOOKUP($B86,名簿,5,FALSE)))</f>
        <v/>
      </c>
      <c r="G86" s="328" t="str">
        <f>IF(VLOOKUP($A86,記③男,5,FALSE)="","",VLOOKUP($A86,記③男,5,FALSE))</f>
        <v/>
      </c>
      <c r="H86" s="327" t="str">
        <f>IF(VLOOKUP($A86,記③男,6,FALSE)="","",VLOOKUP($A86,記③男,6,FALSE))</f>
        <v/>
      </c>
      <c r="I86" s="328" t="str">
        <f>IF(VLOOKUP($A86,記③男,7,FALSE)="","",VLOOKUP($A86,記③男,7,FALSE))</f>
        <v/>
      </c>
      <c r="J86" s="327" t="str">
        <f>IF(VLOOKUP($A86,記③男,8,FALSE)="","",VLOOKUP($A86,記③男,8,FALSE))</f>
        <v/>
      </c>
      <c r="K86" s="328" t="str">
        <f>IF(VLOOKUP($A86,記③男,9,FALSE)="","",VLOOKUP($A86,記③男,9,FALSE))</f>
        <v/>
      </c>
      <c r="L86" s="327" t="str">
        <f>IF(VLOOKUP($A86,記③男,10,FALSE)="","",VLOOKUP($A86,記③男,10,FALSE))</f>
        <v/>
      </c>
      <c r="M86" s="320" t="str">
        <f>IF($B86="","",IF(VLOOKUP($B86,名簿,7,FALSE)="","",VLOOKUP($B86,名簿,7,FALSE)))</f>
        <v/>
      </c>
      <c r="N86" s="307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20"/>
      <c r="D87" s="19" t="str">
        <f>IF($B86="","",VLOOKUP($B86,名簿,2,FALSE))</f>
        <v/>
      </c>
      <c r="E87" s="320"/>
      <c r="F87" s="320"/>
      <c r="G87" s="328"/>
      <c r="H87" s="327"/>
      <c r="I87" s="328"/>
      <c r="J87" s="327"/>
      <c r="K87" s="328"/>
      <c r="L87" s="327"/>
      <c r="M87" s="320"/>
      <c r="N87" s="307"/>
    </row>
    <row r="88" spans="1:14" ht="13.5" customHeight="1" x14ac:dyDescent="0.15">
      <c r="A88" s="329">
        <f t="shared" ref="A88" si="29">A86+1</f>
        <v>34</v>
      </c>
      <c r="B88" s="320" t="str">
        <f>IF(VLOOKUP($A88,記③男,2,FALSE)="","",VLOOKUP($A88,記③男,2,FALSE))</f>
        <v/>
      </c>
      <c r="C88" s="320"/>
      <c r="D88" s="20" t="str">
        <f>IF($B88="","",IF(VLOOKUP($B88,名簿,3,FALSE)="","",VLOOKUP($B88,名簿,3,FALSE)))</f>
        <v/>
      </c>
      <c r="E88" s="320" t="str">
        <f>IF($B88="","",IF(VLOOKUP($B88,名簿,4,FALSE)="","",VLOOKUP($B88,名簿,4,FALSE)))</f>
        <v/>
      </c>
      <c r="F88" s="320" t="str">
        <f>IF($B88="","",IF(VLOOKUP($B88,名簿,5,FALSE)="","",VLOOKUP($B88,名簿,5,FALSE)))</f>
        <v/>
      </c>
      <c r="G88" s="328" t="str">
        <f>IF(VLOOKUP($A88,記③男,5,FALSE)="","",VLOOKUP($A88,記③男,5,FALSE))</f>
        <v/>
      </c>
      <c r="H88" s="327" t="str">
        <f>IF(VLOOKUP($A88,記③男,6,FALSE)="","",VLOOKUP($A88,記③男,6,FALSE))</f>
        <v/>
      </c>
      <c r="I88" s="328" t="str">
        <f>IF(VLOOKUP($A88,記③男,7,FALSE)="","",VLOOKUP($A88,記③男,7,FALSE))</f>
        <v/>
      </c>
      <c r="J88" s="327" t="str">
        <f>IF(VLOOKUP($A88,記③男,8,FALSE)="","",VLOOKUP($A88,記③男,8,FALSE))</f>
        <v/>
      </c>
      <c r="K88" s="328" t="str">
        <f>IF(VLOOKUP($A88,記③男,9,FALSE)="","",VLOOKUP($A88,記③男,9,FALSE))</f>
        <v/>
      </c>
      <c r="L88" s="327" t="str">
        <f>IF(VLOOKUP($A88,記③男,10,FALSE)="","",VLOOKUP($A88,記③男,10,FALSE))</f>
        <v/>
      </c>
      <c r="M88" s="320" t="str">
        <f>IF($B88="","",IF(VLOOKUP($B88,名簿,7,FALSE)="","",VLOOKUP($B88,名簿,7,FALSE)))</f>
        <v/>
      </c>
      <c r="N88" s="307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20"/>
      <c r="D89" s="19" t="str">
        <f>IF($B88="","",VLOOKUP($B88,名簿,2,FALSE))</f>
        <v/>
      </c>
      <c r="E89" s="320"/>
      <c r="F89" s="320"/>
      <c r="G89" s="328"/>
      <c r="H89" s="327"/>
      <c r="I89" s="328"/>
      <c r="J89" s="327"/>
      <c r="K89" s="328"/>
      <c r="L89" s="327"/>
      <c r="M89" s="320"/>
      <c r="N89" s="307"/>
    </row>
    <row r="90" spans="1:14" ht="13.5" customHeight="1" x14ac:dyDescent="0.15">
      <c r="A90" s="329">
        <f t="shared" ref="A90" si="30">A88+1</f>
        <v>35</v>
      </c>
      <c r="B90" s="320" t="str">
        <f>IF(VLOOKUP($A90,記③男,2,FALSE)="","",VLOOKUP($A90,記③男,2,FALSE))</f>
        <v/>
      </c>
      <c r="C90" s="320"/>
      <c r="D90" s="20" t="str">
        <f>IF($B90="","",IF(VLOOKUP($B90,名簿,3,FALSE)="","",VLOOKUP($B90,名簿,3,FALSE)))</f>
        <v/>
      </c>
      <c r="E90" s="320" t="str">
        <f>IF($B90="","",IF(VLOOKUP($B90,名簿,4,FALSE)="","",VLOOKUP($B90,名簿,4,FALSE)))</f>
        <v/>
      </c>
      <c r="F90" s="320" t="str">
        <f>IF($B90="","",IF(VLOOKUP($B90,名簿,5,FALSE)="","",VLOOKUP($B90,名簿,5,FALSE)))</f>
        <v/>
      </c>
      <c r="G90" s="328" t="str">
        <f>IF(VLOOKUP($A90,記③男,5,FALSE)="","",VLOOKUP($A90,記③男,5,FALSE))</f>
        <v/>
      </c>
      <c r="H90" s="327" t="str">
        <f>IF(VLOOKUP($A90,記③男,6,FALSE)="","",VLOOKUP($A90,記③男,6,FALSE))</f>
        <v/>
      </c>
      <c r="I90" s="328" t="str">
        <f>IF(VLOOKUP($A90,記③男,7,FALSE)="","",VLOOKUP($A90,記③男,7,FALSE))</f>
        <v/>
      </c>
      <c r="J90" s="327" t="str">
        <f>IF(VLOOKUP($A90,記③男,8,FALSE)="","",VLOOKUP($A90,記③男,8,FALSE))</f>
        <v/>
      </c>
      <c r="K90" s="328" t="str">
        <f>IF(VLOOKUP($A90,記③男,9,FALSE)="","",VLOOKUP($A90,記③男,9,FALSE))</f>
        <v/>
      </c>
      <c r="L90" s="327" t="str">
        <f>IF(VLOOKUP($A90,記③男,10,FALSE)="","",VLOOKUP($A90,記③男,10,FALSE))</f>
        <v/>
      </c>
      <c r="M90" s="320" t="str">
        <f>IF($B90="","",IF(VLOOKUP($B90,名簿,7,FALSE)="","",VLOOKUP($B90,名簿,7,FALSE)))</f>
        <v/>
      </c>
      <c r="N90" s="307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20"/>
      <c r="D91" s="19" t="str">
        <f>IF($B90="","",VLOOKUP($B90,名簿,2,FALSE))</f>
        <v/>
      </c>
      <c r="E91" s="320"/>
      <c r="F91" s="320"/>
      <c r="G91" s="328"/>
      <c r="H91" s="327"/>
      <c r="I91" s="328"/>
      <c r="J91" s="327"/>
      <c r="K91" s="328"/>
      <c r="L91" s="327"/>
      <c r="M91" s="320"/>
      <c r="N91" s="307"/>
    </row>
    <row r="92" spans="1:14" ht="13.5" customHeight="1" x14ac:dyDescent="0.15">
      <c r="A92" s="329">
        <f t="shared" ref="A92" si="31">A90+1</f>
        <v>36</v>
      </c>
      <c r="B92" s="320" t="str">
        <f>IF(VLOOKUP($A92,記③男,2,FALSE)="","",VLOOKUP($A92,記③男,2,FALSE))</f>
        <v/>
      </c>
      <c r="C92" s="320"/>
      <c r="D92" s="20" t="str">
        <f>IF($B92="","",IF(VLOOKUP($B92,名簿,3,FALSE)="","",VLOOKUP($B92,名簿,3,FALSE)))</f>
        <v/>
      </c>
      <c r="E92" s="320" t="str">
        <f>IF($B92="","",IF(VLOOKUP($B92,名簿,4,FALSE)="","",VLOOKUP($B92,名簿,4,FALSE)))</f>
        <v/>
      </c>
      <c r="F92" s="320" t="str">
        <f>IF($B92="","",IF(VLOOKUP($B92,名簿,5,FALSE)="","",VLOOKUP($B92,名簿,5,FALSE)))</f>
        <v/>
      </c>
      <c r="G92" s="328" t="str">
        <f>IF(VLOOKUP($A92,記③男,5,FALSE)="","",VLOOKUP($A92,記③男,5,FALSE))</f>
        <v/>
      </c>
      <c r="H92" s="327" t="str">
        <f>IF(VLOOKUP($A92,記③男,6,FALSE)="","",VLOOKUP($A92,記③男,6,FALSE))</f>
        <v/>
      </c>
      <c r="I92" s="328" t="str">
        <f>IF(VLOOKUP($A92,記③男,7,FALSE)="","",VLOOKUP($A92,記③男,7,FALSE))</f>
        <v/>
      </c>
      <c r="J92" s="327" t="str">
        <f>IF(VLOOKUP($A92,記③男,8,FALSE)="","",VLOOKUP($A92,記③男,8,FALSE))</f>
        <v/>
      </c>
      <c r="K92" s="328" t="str">
        <f>IF(VLOOKUP($A92,記③男,9,FALSE)="","",VLOOKUP($A92,記③男,9,FALSE))</f>
        <v/>
      </c>
      <c r="L92" s="327" t="str">
        <f>IF(VLOOKUP($A92,記③男,10,FALSE)="","",VLOOKUP($A92,記③男,10,FALSE))</f>
        <v/>
      </c>
      <c r="M92" s="320" t="str">
        <f>IF($B92="","",IF(VLOOKUP($B92,名簿,7,FALSE)="","",VLOOKUP($B92,名簿,7,FALSE)))</f>
        <v/>
      </c>
      <c r="N92" s="307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20"/>
      <c r="D93" s="19" t="str">
        <f>IF($B92="","",VLOOKUP($B92,名簿,2,FALSE))</f>
        <v/>
      </c>
      <c r="E93" s="320"/>
      <c r="F93" s="320"/>
      <c r="G93" s="328"/>
      <c r="H93" s="327"/>
      <c r="I93" s="328"/>
      <c r="J93" s="327"/>
      <c r="K93" s="328"/>
      <c r="L93" s="327"/>
      <c r="M93" s="320"/>
      <c r="N93" s="307"/>
    </row>
    <row r="94" spans="1:14" ht="13.5" customHeight="1" x14ac:dyDescent="0.15">
      <c r="A94" s="329">
        <f t="shared" ref="A94" si="32">A92+1</f>
        <v>37</v>
      </c>
      <c r="B94" s="320" t="str">
        <f>IF(VLOOKUP($A94,記③男,2,FALSE)="","",VLOOKUP($A94,記③男,2,FALSE))</f>
        <v/>
      </c>
      <c r="C94" s="320"/>
      <c r="D94" s="20" t="str">
        <f>IF($B94="","",IF(VLOOKUP($B94,名簿,3,FALSE)="","",VLOOKUP($B94,名簿,3,FALSE)))</f>
        <v/>
      </c>
      <c r="E94" s="320" t="str">
        <f>IF($B94="","",IF(VLOOKUP($B94,名簿,4,FALSE)="","",VLOOKUP($B94,名簿,4,FALSE)))</f>
        <v/>
      </c>
      <c r="F94" s="320" t="str">
        <f>IF($B94="","",IF(VLOOKUP($B94,名簿,5,FALSE)="","",VLOOKUP($B94,名簿,5,FALSE)))</f>
        <v/>
      </c>
      <c r="G94" s="328" t="str">
        <f>IF(VLOOKUP($A94,記③男,5,FALSE)="","",VLOOKUP($A94,記③男,5,FALSE))</f>
        <v/>
      </c>
      <c r="H94" s="327" t="str">
        <f>IF(VLOOKUP($A94,記③男,6,FALSE)="","",VLOOKUP($A94,記③男,6,FALSE))</f>
        <v/>
      </c>
      <c r="I94" s="328" t="str">
        <f>IF(VLOOKUP($A94,記③男,7,FALSE)="","",VLOOKUP($A94,記③男,7,FALSE))</f>
        <v/>
      </c>
      <c r="J94" s="327" t="str">
        <f>IF(VLOOKUP($A94,記③男,8,FALSE)="","",VLOOKUP($A94,記③男,8,FALSE))</f>
        <v/>
      </c>
      <c r="K94" s="328" t="str">
        <f>IF(VLOOKUP($A94,記③男,9,FALSE)="","",VLOOKUP($A94,記③男,9,FALSE))</f>
        <v/>
      </c>
      <c r="L94" s="327" t="str">
        <f>IF(VLOOKUP($A94,記③男,10,FALSE)="","",VLOOKUP($A94,記③男,10,FALSE))</f>
        <v/>
      </c>
      <c r="M94" s="320" t="str">
        <f>IF($B94="","",IF(VLOOKUP($B94,名簿,7,FALSE)="","",VLOOKUP($B94,名簿,7,FALSE)))</f>
        <v/>
      </c>
      <c r="N94" s="307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20"/>
      <c r="D95" s="19" t="str">
        <f>IF($B94="","",VLOOKUP($B94,名簿,2,FALSE))</f>
        <v/>
      </c>
      <c r="E95" s="320"/>
      <c r="F95" s="320"/>
      <c r="G95" s="328"/>
      <c r="H95" s="327"/>
      <c r="I95" s="328"/>
      <c r="J95" s="327"/>
      <c r="K95" s="328"/>
      <c r="L95" s="327"/>
      <c r="M95" s="320"/>
      <c r="N95" s="307"/>
    </row>
    <row r="96" spans="1:14" ht="13.5" customHeight="1" x14ac:dyDescent="0.15">
      <c r="A96" s="329">
        <f t="shared" ref="A96" si="33">A94+1</f>
        <v>38</v>
      </c>
      <c r="B96" s="320" t="str">
        <f>IF(VLOOKUP($A96,記③男,2,FALSE)="","",VLOOKUP($A96,記③男,2,FALSE))</f>
        <v/>
      </c>
      <c r="C96" s="320"/>
      <c r="D96" s="20" t="str">
        <f>IF($B96="","",IF(VLOOKUP($B96,名簿,3,FALSE)="","",VLOOKUP($B96,名簿,3,FALSE)))</f>
        <v/>
      </c>
      <c r="E96" s="320" t="str">
        <f>IF($B96="","",IF(VLOOKUP($B96,名簿,4,FALSE)="","",VLOOKUP($B96,名簿,4,FALSE)))</f>
        <v/>
      </c>
      <c r="F96" s="320" t="str">
        <f>IF($B96="","",IF(VLOOKUP($B96,名簿,5,FALSE)="","",VLOOKUP($B96,名簿,5,FALSE)))</f>
        <v/>
      </c>
      <c r="G96" s="328" t="str">
        <f>IF(VLOOKUP($A96,記③男,5,FALSE)="","",VLOOKUP($A96,記③男,5,FALSE))</f>
        <v/>
      </c>
      <c r="H96" s="327" t="str">
        <f>IF(VLOOKUP($A96,記③男,6,FALSE)="","",VLOOKUP($A96,記③男,6,FALSE))</f>
        <v/>
      </c>
      <c r="I96" s="328" t="str">
        <f>IF(VLOOKUP($A96,記③男,7,FALSE)="","",VLOOKUP($A96,記③男,7,FALSE))</f>
        <v/>
      </c>
      <c r="J96" s="327" t="str">
        <f>IF(VLOOKUP($A96,記③男,8,FALSE)="","",VLOOKUP($A96,記③男,8,FALSE))</f>
        <v/>
      </c>
      <c r="K96" s="328" t="str">
        <f>IF(VLOOKUP($A96,記③男,9,FALSE)="","",VLOOKUP($A96,記③男,9,FALSE))</f>
        <v/>
      </c>
      <c r="L96" s="327" t="str">
        <f>IF(VLOOKUP($A96,記③男,10,FALSE)="","",VLOOKUP($A96,記③男,10,FALSE))</f>
        <v/>
      </c>
      <c r="M96" s="320" t="str">
        <f>IF($B96="","",IF(VLOOKUP($B96,名簿,7,FALSE)="","",VLOOKUP($B96,名簿,7,FALSE)))</f>
        <v/>
      </c>
      <c r="N96" s="307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20"/>
      <c r="D97" s="19" t="str">
        <f>IF($B96="","",VLOOKUP($B96,名簿,2,FALSE))</f>
        <v/>
      </c>
      <c r="E97" s="320"/>
      <c r="F97" s="320"/>
      <c r="G97" s="328"/>
      <c r="H97" s="327"/>
      <c r="I97" s="328"/>
      <c r="J97" s="327"/>
      <c r="K97" s="328"/>
      <c r="L97" s="327"/>
      <c r="M97" s="320"/>
      <c r="N97" s="307"/>
    </row>
    <row r="98" spans="1:14" ht="13.5" customHeight="1" x14ac:dyDescent="0.15">
      <c r="A98" s="329">
        <f t="shared" ref="A98" si="34">A96+1</f>
        <v>39</v>
      </c>
      <c r="B98" s="320" t="str">
        <f>IF(VLOOKUP($A98,記③男,2,FALSE)="","",VLOOKUP($A98,記③男,2,FALSE))</f>
        <v/>
      </c>
      <c r="C98" s="320"/>
      <c r="D98" s="20" t="str">
        <f>IF($B98="","",IF(VLOOKUP($B98,名簿,3,FALSE)="","",VLOOKUP($B98,名簿,3,FALSE)))</f>
        <v/>
      </c>
      <c r="E98" s="320" t="str">
        <f>IF($B98="","",IF(VLOOKUP($B98,名簿,4,FALSE)="","",VLOOKUP($B98,名簿,4,FALSE)))</f>
        <v/>
      </c>
      <c r="F98" s="320" t="str">
        <f>IF($B98="","",IF(VLOOKUP($B98,名簿,5,FALSE)="","",VLOOKUP($B98,名簿,5,FALSE)))</f>
        <v/>
      </c>
      <c r="G98" s="328" t="str">
        <f>IF(VLOOKUP($A98,記③男,5,FALSE)="","",VLOOKUP($A98,記③男,5,FALSE))</f>
        <v/>
      </c>
      <c r="H98" s="327" t="str">
        <f>IF(VLOOKUP($A98,記③男,6,FALSE)="","",VLOOKUP($A98,記③男,6,FALSE))</f>
        <v/>
      </c>
      <c r="I98" s="328" t="str">
        <f>IF(VLOOKUP($A98,記③男,7,FALSE)="","",VLOOKUP($A98,記③男,7,FALSE))</f>
        <v/>
      </c>
      <c r="J98" s="327" t="str">
        <f>IF(VLOOKUP($A98,記③男,8,FALSE)="","",VLOOKUP($A98,記③男,8,FALSE))</f>
        <v/>
      </c>
      <c r="K98" s="328" t="str">
        <f>IF(VLOOKUP($A98,記③男,9,FALSE)="","",VLOOKUP($A98,記③男,9,FALSE))</f>
        <v/>
      </c>
      <c r="L98" s="327" t="str">
        <f>IF(VLOOKUP($A98,記③男,10,FALSE)="","",VLOOKUP($A98,記③男,10,FALSE))</f>
        <v/>
      </c>
      <c r="M98" s="320" t="str">
        <f>IF($B98="","",IF(VLOOKUP($B98,名簿,7,FALSE)="","",VLOOKUP($B98,名簿,7,FALSE)))</f>
        <v/>
      </c>
      <c r="N98" s="307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20"/>
      <c r="D99" s="19" t="str">
        <f>IF($B98="","",VLOOKUP($B98,名簿,2,FALSE))</f>
        <v/>
      </c>
      <c r="E99" s="320"/>
      <c r="F99" s="320"/>
      <c r="G99" s="328"/>
      <c r="H99" s="327"/>
      <c r="I99" s="328"/>
      <c r="J99" s="327"/>
      <c r="K99" s="328"/>
      <c r="L99" s="327"/>
      <c r="M99" s="320"/>
      <c r="N99" s="307"/>
    </row>
    <row r="100" spans="1:14" ht="13.5" customHeight="1" thickBot="1" x14ac:dyDescent="0.2">
      <c r="A100" s="329">
        <f t="shared" ref="A100" si="35">A98+1</f>
        <v>40</v>
      </c>
      <c r="B100" s="308" t="str">
        <f>IF(VLOOKUP($A100,記③男,2,FALSE)="","",VLOOKUP($A100,記③男,2,FALSE))</f>
        <v/>
      </c>
      <c r="C100" s="308"/>
      <c r="D100" s="20" t="str">
        <f>IF($B100="","",IF(VLOOKUP($B100,名簿,3,FALSE)="","",VLOOKUP($B100,名簿,3,FALSE)))</f>
        <v/>
      </c>
      <c r="E100" s="308" t="str">
        <f>IF($B100="","",IF(VLOOKUP($B100,名簿,4,FALSE)="","",VLOOKUP($B100,名簿,4,FALSE)))</f>
        <v/>
      </c>
      <c r="F100" s="308" t="str">
        <f>IF($B100="","",IF(VLOOKUP($B100,名簿,5,FALSE)="","",VLOOKUP($B100,名簿,5,FALSE)))</f>
        <v/>
      </c>
      <c r="G100" s="343" t="str">
        <f>IF(VLOOKUP($A100,記③男,5,FALSE)="","",VLOOKUP($A100,記③男,5,FALSE))</f>
        <v/>
      </c>
      <c r="H100" s="327" t="str">
        <f>IF(VLOOKUP($A100,記③男,6,FALSE)="","",VLOOKUP($A100,記③男,6,FALSE))</f>
        <v/>
      </c>
      <c r="I100" s="343" t="str">
        <f>IF(VLOOKUP($A100,記③男,7,FALSE)="","",VLOOKUP($A100,記③男,7,FALSE))</f>
        <v/>
      </c>
      <c r="J100" s="327" t="str">
        <f>IF(VLOOKUP($A100,記③男,8,FALSE)="","",VLOOKUP($A100,記③男,8,FALSE))</f>
        <v/>
      </c>
      <c r="K100" s="343" t="str">
        <f>IF(VLOOKUP($A100,記③男,9,FALSE)="","",VLOOKUP($A100,記③男,9,FALSE))</f>
        <v/>
      </c>
      <c r="L100" s="327" t="str">
        <f>IF(VLOOKUP($A100,記③男,10,FALSE)="","",VLOOKUP($A100,記③男,10,FALSE))</f>
        <v/>
      </c>
      <c r="M100" s="308" t="str">
        <f>IF($B100="","",IF(VLOOKUP($B100,名簿,7,FALSE)="","",VLOOKUP($B100,名簿,7,FALSE)))</f>
        <v/>
      </c>
      <c r="N100" s="310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09"/>
      <c r="D101" s="21" t="str">
        <f>IF($B100="","",VLOOKUP($B100,名簿,2,FALSE))</f>
        <v/>
      </c>
      <c r="E101" s="309"/>
      <c r="F101" s="309"/>
      <c r="G101" s="344"/>
      <c r="H101" s="342"/>
      <c r="I101" s="344"/>
      <c r="J101" s="342"/>
      <c r="K101" s="344"/>
      <c r="L101" s="342"/>
      <c r="M101" s="309"/>
      <c r="N101" s="311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IF(SUM(記録会入力!$F$4,記録会入力!$Q$4)=0,"",SUM(記録会入力!$F$4,記録会入力!$Q$4))</f>
        <v/>
      </c>
      <c r="I103" s="323" t="str">
        <f>IF(H103="","",H103*名簿!$L$7)</f>
        <v/>
      </c>
      <c r="J103" s="325" t="s">
        <v>14</v>
      </c>
      <c r="K103" s="321" t="str">
        <f>IF(SUM(記録会入力!$G$4,記録会入力!$R$4)=0,"",SUM(記録会入力!$G$4,記録会入力!$R$4))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記録会入力!$A$1</f>
        <v>厚木市陸上競技記録会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IF(VLOOKUP($A115,記③男,2,FALSE)="","",VLOOKUP($A115,記③男,2,FALSE))</f>
        <v/>
      </c>
      <c r="C115" s="330"/>
      <c r="D115" s="18" t="str">
        <f>IF($B115="","",IF(VLOOKUP($B115,名簿,3,FALSE)="","",VLOOKUP($B115,名簿,3,FALSE)))</f>
        <v/>
      </c>
      <c r="E115" s="330" t="str">
        <f>IF($B115="","",IF(VLOOKUP($B115,名簿,4,FALSE)="","",VLOOKUP($B115,名簿,4,FALSE)))</f>
        <v/>
      </c>
      <c r="F115" s="330" t="str">
        <f>IF($B115="","",IF(VLOOKUP($B115,名簿,5,FALSE)="","",VLOOKUP($B115,名簿,5,FALSE)))</f>
        <v/>
      </c>
      <c r="G115" s="346" t="str">
        <f>IF(VLOOKUP($A115,記③男,5,FALSE)="","",VLOOKUP($A115,記③男,5,FALSE))</f>
        <v/>
      </c>
      <c r="H115" s="345" t="str">
        <f>IF(VLOOKUP($A115,記③男,6,FALSE)="","",VLOOKUP($A115,記③男,6,FALSE))</f>
        <v/>
      </c>
      <c r="I115" s="346" t="str">
        <f>IF(VLOOKUP($A115,記③男,7,FALSE)="","",VLOOKUP($A115,記③男,7,FALSE))</f>
        <v/>
      </c>
      <c r="J115" s="345" t="str">
        <f>IF(VLOOKUP($A115,記③男,8,FALSE)="","",VLOOKUP($A115,記③男,8,FALSE))</f>
        <v/>
      </c>
      <c r="K115" s="346" t="str">
        <f>IF(VLOOKUP($A115,記③男,9,FALSE)="","",VLOOKUP($A115,記③男,9,FALSE))</f>
        <v/>
      </c>
      <c r="L115" s="345" t="str">
        <f>IF(VLOOKUP($A115,記③男,10,FALSE)="","",VLOOKUP($A115,記③男,10,FALSE))</f>
        <v/>
      </c>
      <c r="M115" s="330" t="str">
        <f>IF($B115="","",IF(VLOOKUP($B115,名簿,7,FALSE)="","",VLOOKUP($B115,名簿,7,FALSE)))</f>
        <v/>
      </c>
      <c r="N115" s="331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20"/>
      <c r="D116" s="19" t="str">
        <f>IF($B115="","",VLOOKUP($B115,名簿,2,FALSE))</f>
        <v/>
      </c>
      <c r="E116" s="320"/>
      <c r="F116" s="320"/>
      <c r="G116" s="328"/>
      <c r="H116" s="327"/>
      <c r="I116" s="328"/>
      <c r="J116" s="327"/>
      <c r="K116" s="328"/>
      <c r="L116" s="327"/>
      <c r="M116" s="320"/>
      <c r="N116" s="307"/>
    </row>
    <row r="117" spans="1:14" ht="13.5" customHeight="1" x14ac:dyDescent="0.15">
      <c r="A117" s="329">
        <f>A115+1</f>
        <v>42</v>
      </c>
      <c r="B117" s="320" t="str">
        <f>IF(VLOOKUP($A117,記③男,2,FALSE)="","",VLOOKUP($A117,記③男,2,FALSE))</f>
        <v/>
      </c>
      <c r="C117" s="320"/>
      <c r="D117" s="20" t="str">
        <f>IF($B117="","",IF(VLOOKUP($B117,名簿,3,FALSE)="","",VLOOKUP($B117,名簿,3,FALSE)))</f>
        <v/>
      </c>
      <c r="E117" s="320" t="str">
        <f>IF($B117="","",IF(VLOOKUP($B117,名簿,4,FALSE)="","",VLOOKUP($B117,名簿,4,FALSE)))</f>
        <v/>
      </c>
      <c r="F117" s="320" t="str">
        <f>IF($B117="","",IF(VLOOKUP($B117,名簿,5,FALSE)="","",VLOOKUP($B117,名簿,5,FALSE)))</f>
        <v/>
      </c>
      <c r="G117" s="328" t="str">
        <f>IF(VLOOKUP($A117,記③男,5,FALSE)="","",VLOOKUP($A117,記③男,5,FALSE))</f>
        <v/>
      </c>
      <c r="H117" s="327" t="str">
        <f>IF(VLOOKUP($A117,記③男,6,FALSE)="","",VLOOKUP($A117,記③男,6,FALSE))</f>
        <v/>
      </c>
      <c r="I117" s="328" t="str">
        <f>IF(VLOOKUP($A117,記③男,7,FALSE)="","",VLOOKUP($A117,記③男,7,FALSE))</f>
        <v/>
      </c>
      <c r="J117" s="327" t="str">
        <f>IF(VLOOKUP($A117,記③男,8,FALSE)="","",VLOOKUP($A117,記③男,8,FALSE))</f>
        <v/>
      </c>
      <c r="K117" s="328" t="str">
        <f>IF(VLOOKUP($A117,記③男,9,FALSE)="","",VLOOKUP($A117,記③男,9,FALSE))</f>
        <v/>
      </c>
      <c r="L117" s="327" t="str">
        <f>IF(VLOOKUP($A117,記③男,10,FALSE)="","",VLOOKUP($A117,記③男,10,FALSE))</f>
        <v/>
      </c>
      <c r="M117" s="320" t="str">
        <f>IF($B117="","",IF(VLOOKUP($B117,名簿,7,FALSE)="","",VLOOKUP($B117,名簿,7,FALSE)))</f>
        <v/>
      </c>
      <c r="N117" s="307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20"/>
      <c r="D118" s="19" t="str">
        <f>IF($B117="","",VLOOKUP($B117,名簿,2,FALSE))</f>
        <v/>
      </c>
      <c r="E118" s="320"/>
      <c r="F118" s="320"/>
      <c r="G118" s="328"/>
      <c r="H118" s="327"/>
      <c r="I118" s="328"/>
      <c r="J118" s="327"/>
      <c r="K118" s="328"/>
      <c r="L118" s="327"/>
      <c r="M118" s="320"/>
      <c r="N118" s="307"/>
    </row>
    <row r="119" spans="1:14" ht="13.5" customHeight="1" x14ac:dyDescent="0.15">
      <c r="A119" s="329">
        <f t="shared" ref="A119" si="36">A117+1</f>
        <v>43</v>
      </c>
      <c r="B119" s="320" t="str">
        <f>IF(VLOOKUP($A119,記③男,2,FALSE)="","",VLOOKUP($A119,記③男,2,FALSE))</f>
        <v/>
      </c>
      <c r="C119" s="320"/>
      <c r="D119" s="20" t="str">
        <f>IF($B119="","",IF(VLOOKUP($B119,名簿,3,FALSE)="","",VLOOKUP($B119,名簿,3,FALSE)))</f>
        <v/>
      </c>
      <c r="E119" s="320" t="str">
        <f>IF($B119="","",IF(VLOOKUP($B119,名簿,4,FALSE)="","",VLOOKUP($B119,名簿,4,FALSE)))</f>
        <v/>
      </c>
      <c r="F119" s="320" t="str">
        <f>IF($B119="","",IF(VLOOKUP($B119,名簿,5,FALSE)="","",VLOOKUP($B119,名簿,5,FALSE)))</f>
        <v/>
      </c>
      <c r="G119" s="328" t="str">
        <f>IF(VLOOKUP($A119,記③男,5,FALSE)="","",VLOOKUP($A119,記③男,5,FALSE))</f>
        <v/>
      </c>
      <c r="H119" s="327" t="str">
        <f>IF(VLOOKUP($A119,記③男,6,FALSE)="","",VLOOKUP($A119,記③男,6,FALSE))</f>
        <v/>
      </c>
      <c r="I119" s="328" t="str">
        <f>IF(VLOOKUP($A119,記③男,7,FALSE)="","",VLOOKUP($A119,記③男,7,FALSE))</f>
        <v/>
      </c>
      <c r="J119" s="327" t="str">
        <f>IF(VLOOKUP($A119,記③男,8,FALSE)="","",VLOOKUP($A119,記③男,8,FALSE))</f>
        <v/>
      </c>
      <c r="K119" s="328" t="str">
        <f>IF(VLOOKUP($A119,記③男,9,FALSE)="","",VLOOKUP($A119,記③男,9,FALSE))</f>
        <v/>
      </c>
      <c r="L119" s="327" t="str">
        <f>IF(VLOOKUP($A119,記③男,10,FALSE)="","",VLOOKUP($A119,記③男,10,FALSE))</f>
        <v/>
      </c>
      <c r="M119" s="320" t="str">
        <f>IF($B119="","",IF(VLOOKUP($B119,名簿,7,FALSE)="","",VLOOKUP($B119,名簿,7,FALSE)))</f>
        <v/>
      </c>
      <c r="N119" s="307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20"/>
      <c r="D120" s="19" t="str">
        <f>IF($B119="","",VLOOKUP($B119,名簿,2,FALSE))</f>
        <v/>
      </c>
      <c r="E120" s="320"/>
      <c r="F120" s="320"/>
      <c r="G120" s="328"/>
      <c r="H120" s="327"/>
      <c r="I120" s="328"/>
      <c r="J120" s="327"/>
      <c r="K120" s="328"/>
      <c r="L120" s="327"/>
      <c r="M120" s="320"/>
      <c r="N120" s="307"/>
    </row>
    <row r="121" spans="1:14" ht="13.5" customHeight="1" x14ac:dyDescent="0.15">
      <c r="A121" s="329">
        <f t="shared" ref="A121" si="37">A119+1</f>
        <v>44</v>
      </c>
      <c r="B121" s="320" t="str">
        <f>IF(VLOOKUP($A121,記③男,2,FALSE)="","",VLOOKUP($A121,記③男,2,FALSE))</f>
        <v/>
      </c>
      <c r="C121" s="320"/>
      <c r="D121" s="20" t="str">
        <f>IF($B121="","",IF(VLOOKUP($B121,名簿,3,FALSE)="","",VLOOKUP($B121,名簿,3,FALSE)))</f>
        <v/>
      </c>
      <c r="E121" s="320" t="str">
        <f>IF($B121="","",IF(VLOOKUP($B121,名簿,4,FALSE)="","",VLOOKUP($B121,名簿,4,FALSE)))</f>
        <v/>
      </c>
      <c r="F121" s="320" t="str">
        <f>IF($B121="","",IF(VLOOKUP($B121,名簿,5,FALSE)="","",VLOOKUP($B121,名簿,5,FALSE)))</f>
        <v/>
      </c>
      <c r="G121" s="328" t="str">
        <f>IF(VLOOKUP($A121,記③男,5,FALSE)="","",VLOOKUP($A121,記③男,5,FALSE))</f>
        <v/>
      </c>
      <c r="H121" s="327" t="str">
        <f>IF(VLOOKUP($A121,記③男,6,FALSE)="","",VLOOKUP($A121,記③男,6,FALSE))</f>
        <v/>
      </c>
      <c r="I121" s="328" t="str">
        <f>IF(VLOOKUP($A121,記③男,7,FALSE)="","",VLOOKUP($A121,記③男,7,FALSE))</f>
        <v/>
      </c>
      <c r="J121" s="327" t="str">
        <f>IF(VLOOKUP($A121,記③男,8,FALSE)="","",VLOOKUP($A121,記③男,8,FALSE))</f>
        <v/>
      </c>
      <c r="K121" s="328" t="str">
        <f>IF(VLOOKUP($A121,記③男,9,FALSE)="","",VLOOKUP($A121,記③男,9,FALSE))</f>
        <v/>
      </c>
      <c r="L121" s="327" t="str">
        <f>IF(VLOOKUP($A121,記③男,10,FALSE)="","",VLOOKUP($A121,記③男,10,FALSE))</f>
        <v/>
      </c>
      <c r="M121" s="320" t="str">
        <f>IF($B121="","",IF(VLOOKUP($B121,名簿,7,FALSE)="","",VLOOKUP($B121,名簿,7,FALSE)))</f>
        <v/>
      </c>
      <c r="N121" s="307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20"/>
      <c r="D122" s="19" t="str">
        <f>IF($B121="","",VLOOKUP($B121,名簿,2,FALSE))</f>
        <v/>
      </c>
      <c r="E122" s="320"/>
      <c r="F122" s="320"/>
      <c r="G122" s="328"/>
      <c r="H122" s="327"/>
      <c r="I122" s="328"/>
      <c r="J122" s="327"/>
      <c r="K122" s="328"/>
      <c r="L122" s="327"/>
      <c r="M122" s="320"/>
      <c r="N122" s="307"/>
    </row>
    <row r="123" spans="1:14" ht="13.5" customHeight="1" x14ac:dyDescent="0.15">
      <c r="A123" s="329">
        <f t="shared" ref="A123" si="38">A121+1</f>
        <v>45</v>
      </c>
      <c r="B123" s="320" t="str">
        <f>IF(VLOOKUP($A123,記③男,2,FALSE)="","",VLOOKUP($A123,記③男,2,FALSE))</f>
        <v/>
      </c>
      <c r="C123" s="320"/>
      <c r="D123" s="20" t="str">
        <f>IF($B123="","",IF(VLOOKUP($B123,名簿,3,FALSE)="","",VLOOKUP($B123,名簿,3,FALSE)))</f>
        <v/>
      </c>
      <c r="E123" s="320" t="str">
        <f>IF($B123="","",IF(VLOOKUP($B123,名簿,4,FALSE)="","",VLOOKUP($B123,名簿,4,FALSE)))</f>
        <v/>
      </c>
      <c r="F123" s="320" t="str">
        <f>IF($B123="","",IF(VLOOKUP($B123,名簿,5,FALSE)="","",VLOOKUP($B123,名簿,5,FALSE)))</f>
        <v/>
      </c>
      <c r="G123" s="328" t="str">
        <f>IF(VLOOKUP($A123,記③男,5,FALSE)="","",VLOOKUP($A123,記③男,5,FALSE))</f>
        <v/>
      </c>
      <c r="H123" s="327" t="str">
        <f>IF(VLOOKUP($A123,記③男,6,FALSE)="","",VLOOKUP($A123,記③男,6,FALSE))</f>
        <v/>
      </c>
      <c r="I123" s="328" t="str">
        <f>IF(VLOOKUP($A123,記③男,7,FALSE)="","",VLOOKUP($A123,記③男,7,FALSE))</f>
        <v/>
      </c>
      <c r="J123" s="327" t="str">
        <f>IF(VLOOKUP($A123,記③男,8,FALSE)="","",VLOOKUP($A123,記③男,8,FALSE))</f>
        <v/>
      </c>
      <c r="K123" s="328" t="str">
        <f>IF(VLOOKUP($A123,記③男,9,FALSE)="","",VLOOKUP($A123,記③男,9,FALSE))</f>
        <v/>
      </c>
      <c r="L123" s="327" t="str">
        <f>IF(VLOOKUP($A123,記③男,10,FALSE)="","",VLOOKUP($A123,記③男,10,FALSE))</f>
        <v/>
      </c>
      <c r="M123" s="320" t="str">
        <f>IF($B123="","",IF(VLOOKUP($B123,名簿,7,FALSE)="","",VLOOKUP($B123,名簿,7,FALSE)))</f>
        <v/>
      </c>
      <c r="N123" s="307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20"/>
      <c r="D124" s="19" t="str">
        <f>IF($B123="","",VLOOKUP($B123,名簿,2,FALSE))</f>
        <v/>
      </c>
      <c r="E124" s="320"/>
      <c r="F124" s="320"/>
      <c r="G124" s="328"/>
      <c r="H124" s="327"/>
      <c r="I124" s="328"/>
      <c r="J124" s="327"/>
      <c r="K124" s="328"/>
      <c r="L124" s="327"/>
      <c r="M124" s="320"/>
      <c r="N124" s="307"/>
    </row>
    <row r="125" spans="1:14" ht="13.5" customHeight="1" x14ac:dyDescent="0.15">
      <c r="A125" s="329">
        <f t="shared" ref="A125" si="39">A123+1</f>
        <v>46</v>
      </c>
      <c r="B125" s="320" t="str">
        <f>IF(VLOOKUP($A125,記③男,2,FALSE)="","",VLOOKUP($A125,記③男,2,FALSE))</f>
        <v/>
      </c>
      <c r="C125" s="320"/>
      <c r="D125" s="20" t="str">
        <f>IF($B125="","",IF(VLOOKUP($B125,名簿,3,FALSE)="","",VLOOKUP($B125,名簿,3,FALSE)))</f>
        <v/>
      </c>
      <c r="E125" s="320" t="str">
        <f>IF($B125="","",IF(VLOOKUP($B125,名簿,4,FALSE)="","",VLOOKUP($B125,名簿,4,FALSE)))</f>
        <v/>
      </c>
      <c r="F125" s="320" t="str">
        <f>IF($B125="","",IF(VLOOKUP($B125,名簿,5,FALSE)="","",VLOOKUP($B125,名簿,5,FALSE)))</f>
        <v/>
      </c>
      <c r="G125" s="328" t="str">
        <f>IF(VLOOKUP($A125,記③男,5,FALSE)="","",VLOOKUP($A125,記③男,5,FALSE))</f>
        <v/>
      </c>
      <c r="H125" s="327" t="str">
        <f>IF(VLOOKUP($A125,記③男,6,FALSE)="","",VLOOKUP($A125,記③男,6,FALSE))</f>
        <v/>
      </c>
      <c r="I125" s="328" t="str">
        <f>IF(VLOOKUP($A125,記③男,7,FALSE)="","",VLOOKUP($A125,記③男,7,FALSE))</f>
        <v/>
      </c>
      <c r="J125" s="327" t="str">
        <f>IF(VLOOKUP($A125,記③男,8,FALSE)="","",VLOOKUP($A125,記③男,8,FALSE))</f>
        <v/>
      </c>
      <c r="K125" s="328" t="str">
        <f>IF(VLOOKUP($A125,記③男,9,FALSE)="","",VLOOKUP($A125,記③男,9,FALSE))</f>
        <v/>
      </c>
      <c r="L125" s="327" t="str">
        <f>IF(VLOOKUP($A125,記③男,10,FALSE)="","",VLOOKUP($A125,記③男,10,FALSE))</f>
        <v/>
      </c>
      <c r="M125" s="320" t="str">
        <f>IF($B125="","",IF(VLOOKUP($B125,名簿,7,FALSE)="","",VLOOKUP($B125,名簿,7,FALSE)))</f>
        <v/>
      </c>
      <c r="N125" s="307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20"/>
      <c r="D126" s="19" t="str">
        <f>IF($B125="","",VLOOKUP($B125,名簿,2,FALSE))</f>
        <v/>
      </c>
      <c r="E126" s="320"/>
      <c r="F126" s="320"/>
      <c r="G126" s="328"/>
      <c r="H126" s="327"/>
      <c r="I126" s="328"/>
      <c r="J126" s="327"/>
      <c r="K126" s="328"/>
      <c r="L126" s="327"/>
      <c r="M126" s="320"/>
      <c r="N126" s="307"/>
    </row>
    <row r="127" spans="1:14" ht="13.5" customHeight="1" x14ac:dyDescent="0.15">
      <c r="A127" s="329">
        <f t="shared" ref="A127" si="40">A125+1</f>
        <v>47</v>
      </c>
      <c r="B127" s="320" t="str">
        <f>IF(VLOOKUP($A127,記③男,2,FALSE)="","",VLOOKUP($A127,記③男,2,FALSE))</f>
        <v/>
      </c>
      <c r="C127" s="320"/>
      <c r="D127" s="20" t="str">
        <f>IF($B127="","",IF(VLOOKUP($B127,名簿,3,FALSE)="","",VLOOKUP($B127,名簿,3,FALSE)))</f>
        <v/>
      </c>
      <c r="E127" s="320" t="str">
        <f>IF($B127="","",IF(VLOOKUP($B127,名簿,4,FALSE)="","",VLOOKUP($B127,名簿,4,FALSE)))</f>
        <v/>
      </c>
      <c r="F127" s="320" t="str">
        <f>IF($B127="","",IF(VLOOKUP($B127,名簿,5,FALSE)="","",VLOOKUP($B127,名簿,5,FALSE)))</f>
        <v/>
      </c>
      <c r="G127" s="328" t="str">
        <f>IF(VLOOKUP($A127,記③男,5,FALSE)="","",VLOOKUP($A127,記③男,5,FALSE))</f>
        <v/>
      </c>
      <c r="H127" s="327" t="str">
        <f>IF(VLOOKUP($A127,記③男,6,FALSE)="","",VLOOKUP($A127,記③男,6,FALSE))</f>
        <v/>
      </c>
      <c r="I127" s="328" t="str">
        <f>IF(VLOOKUP($A127,記③男,7,FALSE)="","",VLOOKUP($A127,記③男,7,FALSE))</f>
        <v/>
      </c>
      <c r="J127" s="327" t="str">
        <f>IF(VLOOKUP($A127,記③男,8,FALSE)="","",VLOOKUP($A127,記③男,8,FALSE))</f>
        <v/>
      </c>
      <c r="K127" s="328" t="str">
        <f>IF(VLOOKUP($A127,記③男,9,FALSE)="","",VLOOKUP($A127,記③男,9,FALSE))</f>
        <v/>
      </c>
      <c r="L127" s="327" t="str">
        <f>IF(VLOOKUP($A127,記③男,10,FALSE)="","",VLOOKUP($A127,記③男,10,FALSE))</f>
        <v/>
      </c>
      <c r="M127" s="320" t="str">
        <f>IF($B127="","",IF(VLOOKUP($B127,名簿,7,FALSE)="","",VLOOKUP($B127,名簿,7,FALSE)))</f>
        <v/>
      </c>
      <c r="N127" s="307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20"/>
      <c r="D128" s="19" t="str">
        <f>IF($B127="","",VLOOKUP($B127,名簿,2,FALSE))</f>
        <v/>
      </c>
      <c r="E128" s="320"/>
      <c r="F128" s="320"/>
      <c r="G128" s="328"/>
      <c r="H128" s="327"/>
      <c r="I128" s="328"/>
      <c r="J128" s="327"/>
      <c r="K128" s="328"/>
      <c r="L128" s="327"/>
      <c r="M128" s="320"/>
      <c r="N128" s="307"/>
    </row>
    <row r="129" spans="1:14" ht="13.5" customHeight="1" x14ac:dyDescent="0.15">
      <c r="A129" s="329">
        <f t="shared" ref="A129" si="41">A127+1</f>
        <v>48</v>
      </c>
      <c r="B129" s="320" t="str">
        <f>IF(VLOOKUP($A129,記③男,2,FALSE)="","",VLOOKUP($A129,記③男,2,FALSE))</f>
        <v/>
      </c>
      <c r="C129" s="320"/>
      <c r="D129" s="20" t="str">
        <f>IF($B129="","",IF(VLOOKUP($B129,名簿,3,FALSE)="","",VLOOKUP($B129,名簿,3,FALSE)))</f>
        <v/>
      </c>
      <c r="E129" s="320" t="str">
        <f>IF($B129="","",IF(VLOOKUP($B129,名簿,4,FALSE)="","",VLOOKUP($B129,名簿,4,FALSE)))</f>
        <v/>
      </c>
      <c r="F129" s="320" t="str">
        <f>IF($B129="","",IF(VLOOKUP($B129,名簿,5,FALSE)="","",VLOOKUP($B129,名簿,5,FALSE)))</f>
        <v/>
      </c>
      <c r="G129" s="328" t="str">
        <f>IF(VLOOKUP($A129,記③男,5,FALSE)="","",VLOOKUP($A129,記③男,5,FALSE))</f>
        <v/>
      </c>
      <c r="H129" s="327" t="str">
        <f>IF(VLOOKUP($A129,記③男,6,FALSE)="","",VLOOKUP($A129,記③男,6,FALSE))</f>
        <v/>
      </c>
      <c r="I129" s="328" t="str">
        <f>IF(VLOOKUP($A129,記③男,7,FALSE)="","",VLOOKUP($A129,記③男,7,FALSE))</f>
        <v/>
      </c>
      <c r="J129" s="327" t="str">
        <f>IF(VLOOKUP($A129,記③男,8,FALSE)="","",VLOOKUP($A129,記③男,8,FALSE))</f>
        <v/>
      </c>
      <c r="K129" s="328" t="str">
        <f>IF(VLOOKUP($A129,記③男,9,FALSE)="","",VLOOKUP($A129,記③男,9,FALSE))</f>
        <v/>
      </c>
      <c r="L129" s="327" t="str">
        <f>IF(VLOOKUP($A129,記③男,10,FALSE)="","",VLOOKUP($A129,記③男,10,FALSE))</f>
        <v/>
      </c>
      <c r="M129" s="320" t="str">
        <f>IF($B129="","",IF(VLOOKUP($B129,名簿,7,FALSE)="","",VLOOKUP($B129,名簿,7,FALSE)))</f>
        <v/>
      </c>
      <c r="N129" s="307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20"/>
      <c r="D130" s="19" t="str">
        <f>IF($B129="","",VLOOKUP($B129,名簿,2,FALSE))</f>
        <v/>
      </c>
      <c r="E130" s="320"/>
      <c r="F130" s="320"/>
      <c r="G130" s="328"/>
      <c r="H130" s="327"/>
      <c r="I130" s="328"/>
      <c r="J130" s="327"/>
      <c r="K130" s="328"/>
      <c r="L130" s="327"/>
      <c r="M130" s="320"/>
      <c r="N130" s="307"/>
    </row>
    <row r="131" spans="1:14" ht="13.5" customHeight="1" x14ac:dyDescent="0.15">
      <c r="A131" s="329">
        <f t="shared" ref="A131" si="42">A129+1</f>
        <v>49</v>
      </c>
      <c r="B131" s="320" t="str">
        <f>IF(VLOOKUP($A131,記③男,2,FALSE)="","",VLOOKUP($A131,記③男,2,FALSE))</f>
        <v/>
      </c>
      <c r="C131" s="320"/>
      <c r="D131" s="20" t="str">
        <f>IF($B131="","",IF(VLOOKUP($B131,名簿,3,FALSE)="","",VLOOKUP($B131,名簿,3,FALSE)))</f>
        <v/>
      </c>
      <c r="E131" s="320" t="str">
        <f>IF($B131="","",IF(VLOOKUP($B131,名簿,4,FALSE)="","",VLOOKUP($B131,名簿,4,FALSE)))</f>
        <v/>
      </c>
      <c r="F131" s="320" t="str">
        <f>IF($B131="","",IF(VLOOKUP($B131,名簿,5,FALSE)="","",VLOOKUP($B131,名簿,5,FALSE)))</f>
        <v/>
      </c>
      <c r="G131" s="328" t="str">
        <f>IF(VLOOKUP($A131,記③男,5,FALSE)="","",VLOOKUP($A131,記③男,5,FALSE))</f>
        <v/>
      </c>
      <c r="H131" s="327" t="str">
        <f>IF(VLOOKUP($A131,記③男,6,FALSE)="","",VLOOKUP($A131,記③男,6,FALSE))</f>
        <v/>
      </c>
      <c r="I131" s="328" t="str">
        <f>IF(VLOOKUP($A131,記③男,7,FALSE)="","",VLOOKUP($A131,記③男,7,FALSE))</f>
        <v/>
      </c>
      <c r="J131" s="327" t="str">
        <f>IF(VLOOKUP($A131,記③男,8,FALSE)="","",VLOOKUP($A131,記③男,8,FALSE))</f>
        <v/>
      </c>
      <c r="K131" s="328" t="str">
        <f>IF(VLOOKUP($A131,記③男,9,FALSE)="","",VLOOKUP($A131,記③男,9,FALSE))</f>
        <v/>
      </c>
      <c r="L131" s="327" t="str">
        <f>IF(VLOOKUP($A131,記③男,10,FALSE)="","",VLOOKUP($A131,記③男,10,FALSE))</f>
        <v/>
      </c>
      <c r="M131" s="320" t="str">
        <f>IF($B131="","",IF(VLOOKUP($B131,名簿,7,FALSE)="","",VLOOKUP($B131,名簿,7,FALSE)))</f>
        <v/>
      </c>
      <c r="N131" s="307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20"/>
      <c r="D132" s="19" t="str">
        <f>IF($B131="","",VLOOKUP($B131,名簿,2,FALSE))</f>
        <v/>
      </c>
      <c r="E132" s="320"/>
      <c r="F132" s="320"/>
      <c r="G132" s="328"/>
      <c r="H132" s="327"/>
      <c r="I132" s="328"/>
      <c r="J132" s="327"/>
      <c r="K132" s="328"/>
      <c r="L132" s="327"/>
      <c r="M132" s="320"/>
      <c r="N132" s="307"/>
    </row>
    <row r="133" spans="1:14" ht="13.5" customHeight="1" x14ac:dyDescent="0.15">
      <c r="A133" s="329">
        <f t="shared" ref="A133" si="43">A131+1</f>
        <v>50</v>
      </c>
      <c r="B133" s="320" t="str">
        <f>IF(VLOOKUP($A133,記③男,2,FALSE)="","",VLOOKUP($A133,記③男,2,FALSE))</f>
        <v/>
      </c>
      <c r="C133" s="320"/>
      <c r="D133" s="20" t="str">
        <f>IF($B133="","",IF(VLOOKUP($B133,名簿,3,FALSE)="","",VLOOKUP($B133,名簿,3,FALSE)))</f>
        <v/>
      </c>
      <c r="E133" s="320" t="str">
        <f>IF($B133="","",IF(VLOOKUP($B133,名簿,4,FALSE)="","",VLOOKUP($B133,名簿,4,FALSE)))</f>
        <v/>
      </c>
      <c r="F133" s="320" t="str">
        <f>IF($B133="","",IF(VLOOKUP($B133,名簿,5,FALSE)="","",VLOOKUP($B133,名簿,5,FALSE)))</f>
        <v/>
      </c>
      <c r="G133" s="328" t="str">
        <f>IF(VLOOKUP($A133,記③男,5,FALSE)="","",VLOOKUP($A133,記③男,5,FALSE))</f>
        <v/>
      </c>
      <c r="H133" s="327" t="str">
        <f>IF(VLOOKUP($A133,記③男,6,FALSE)="","",VLOOKUP($A133,記③男,6,FALSE))</f>
        <v/>
      </c>
      <c r="I133" s="328" t="str">
        <f>IF(VLOOKUP($A133,記③男,7,FALSE)="","",VLOOKUP($A133,記③男,7,FALSE))</f>
        <v/>
      </c>
      <c r="J133" s="327" t="str">
        <f>IF(VLOOKUP($A133,記③男,8,FALSE)="","",VLOOKUP($A133,記③男,8,FALSE))</f>
        <v/>
      </c>
      <c r="K133" s="328" t="str">
        <f>IF(VLOOKUP($A133,記③男,9,FALSE)="","",VLOOKUP($A133,記③男,9,FALSE))</f>
        <v/>
      </c>
      <c r="L133" s="327" t="str">
        <f>IF(VLOOKUP($A133,記③男,10,FALSE)="","",VLOOKUP($A133,記③男,10,FALSE))</f>
        <v/>
      </c>
      <c r="M133" s="320" t="str">
        <f>IF($B133="","",IF(VLOOKUP($B133,名簿,7,FALSE)="","",VLOOKUP($B133,名簿,7,FALSE)))</f>
        <v/>
      </c>
      <c r="N133" s="307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20"/>
      <c r="D134" s="19" t="str">
        <f>IF($B133="","",VLOOKUP($B133,名簿,2,FALSE))</f>
        <v/>
      </c>
      <c r="E134" s="320"/>
      <c r="F134" s="320"/>
      <c r="G134" s="328"/>
      <c r="H134" s="327"/>
      <c r="I134" s="328"/>
      <c r="J134" s="327"/>
      <c r="K134" s="328"/>
      <c r="L134" s="327"/>
      <c r="M134" s="320"/>
      <c r="N134" s="307"/>
    </row>
    <row r="135" spans="1:14" ht="13.5" customHeight="1" x14ac:dyDescent="0.15">
      <c r="A135" s="329">
        <f t="shared" ref="A135" si="44">A133+1</f>
        <v>51</v>
      </c>
      <c r="B135" s="320" t="str">
        <f>IF(VLOOKUP($A135,記③男,2,FALSE)="","",VLOOKUP($A135,記③男,2,FALSE))</f>
        <v/>
      </c>
      <c r="C135" s="320"/>
      <c r="D135" s="20" t="str">
        <f>IF($B135="","",IF(VLOOKUP($B135,名簿,3,FALSE)="","",VLOOKUP($B135,名簿,3,FALSE)))</f>
        <v/>
      </c>
      <c r="E135" s="320" t="str">
        <f>IF($B135="","",IF(VLOOKUP($B135,名簿,4,FALSE)="","",VLOOKUP($B135,名簿,4,FALSE)))</f>
        <v/>
      </c>
      <c r="F135" s="320" t="str">
        <f>IF($B135="","",IF(VLOOKUP($B135,名簿,5,FALSE)="","",VLOOKUP($B135,名簿,5,FALSE)))</f>
        <v/>
      </c>
      <c r="G135" s="328" t="str">
        <f>IF(VLOOKUP($A135,記③男,5,FALSE)="","",VLOOKUP($A135,記③男,5,FALSE))</f>
        <v/>
      </c>
      <c r="H135" s="327" t="str">
        <f>IF(VLOOKUP($A135,記③男,6,FALSE)="","",VLOOKUP($A135,記③男,6,FALSE))</f>
        <v/>
      </c>
      <c r="I135" s="328" t="str">
        <f>IF(VLOOKUP($A135,記③男,7,FALSE)="","",VLOOKUP($A135,記③男,7,FALSE))</f>
        <v/>
      </c>
      <c r="J135" s="327" t="str">
        <f>IF(VLOOKUP($A135,記③男,8,FALSE)="","",VLOOKUP($A135,記③男,8,FALSE))</f>
        <v/>
      </c>
      <c r="K135" s="328" t="str">
        <f>IF(VLOOKUP($A135,記③男,9,FALSE)="","",VLOOKUP($A135,記③男,9,FALSE))</f>
        <v/>
      </c>
      <c r="L135" s="327" t="str">
        <f>IF(VLOOKUP($A135,記③男,10,FALSE)="","",VLOOKUP($A135,記③男,10,FALSE))</f>
        <v/>
      </c>
      <c r="M135" s="320" t="str">
        <f>IF($B135="","",IF(VLOOKUP($B135,名簿,7,FALSE)="","",VLOOKUP($B135,名簿,7,FALSE)))</f>
        <v/>
      </c>
      <c r="N135" s="307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20"/>
      <c r="D136" s="19" t="str">
        <f>IF($B135="","",VLOOKUP($B135,名簿,2,FALSE))</f>
        <v/>
      </c>
      <c r="E136" s="320"/>
      <c r="F136" s="320"/>
      <c r="G136" s="328"/>
      <c r="H136" s="327"/>
      <c r="I136" s="328"/>
      <c r="J136" s="327"/>
      <c r="K136" s="328"/>
      <c r="L136" s="327"/>
      <c r="M136" s="320"/>
      <c r="N136" s="307"/>
    </row>
    <row r="137" spans="1:14" ht="13.5" customHeight="1" x14ac:dyDescent="0.15">
      <c r="A137" s="329">
        <f t="shared" ref="A137" si="45">A135+1</f>
        <v>52</v>
      </c>
      <c r="B137" s="320" t="str">
        <f>IF(VLOOKUP($A137,記③男,2,FALSE)="","",VLOOKUP($A137,記③男,2,FALSE))</f>
        <v/>
      </c>
      <c r="C137" s="320"/>
      <c r="D137" s="20" t="str">
        <f>IF($B137="","",IF(VLOOKUP($B137,名簿,3,FALSE)="","",VLOOKUP($B137,名簿,3,FALSE)))</f>
        <v/>
      </c>
      <c r="E137" s="320" t="str">
        <f>IF($B137="","",IF(VLOOKUP($B137,名簿,4,FALSE)="","",VLOOKUP($B137,名簿,4,FALSE)))</f>
        <v/>
      </c>
      <c r="F137" s="320" t="str">
        <f>IF($B137="","",IF(VLOOKUP($B137,名簿,5,FALSE)="","",VLOOKUP($B137,名簿,5,FALSE)))</f>
        <v/>
      </c>
      <c r="G137" s="328" t="str">
        <f>IF(VLOOKUP($A137,記③男,5,FALSE)="","",VLOOKUP($A137,記③男,5,FALSE))</f>
        <v/>
      </c>
      <c r="H137" s="327" t="str">
        <f>IF(VLOOKUP($A137,記③男,6,FALSE)="","",VLOOKUP($A137,記③男,6,FALSE))</f>
        <v/>
      </c>
      <c r="I137" s="328" t="str">
        <f>IF(VLOOKUP($A137,記③男,7,FALSE)="","",VLOOKUP($A137,記③男,7,FALSE))</f>
        <v/>
      </c>
      <c r="J137" s="327" t="str">
        <f>IF(VLOOKUP($A137,記③男,8,FALSE)="","",VLOOKUP($A137,記③男,8,FALSE))</f>
        <v/>
      </c>
      <c r="K137" s="328" t="str">
        <f>IF(VLOOKUP($A137,記③男,9,FALSE)="","",VLOOKUP($A137,記③男,9,FALSE))</f>
        <v/>
      </c>
      <c r="L137" s="327" t="str">
        <f>IF(VLOOKUP($A137,記③男,10,FALSE)="","",VLOOKUP($A137,記③男,10,FALSE))</f>
        <v/>
      </c>
      <c r="M137" s="320" t="str">
        <f>IF($B137="","",IF(VLOOKUP($B137,名簿,7,FALSE)="","",VLOOKUP($B137,名簿,7,FALSE)))</f>
        <v/>
      </c>
      <c r="N137" s="307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20"/>
      <c r="D138" s="19" t="str">
        <f>IF($B137="","",VLOOKUP($B137,名簿,2,FALSE))</f>
        <v/>
      </c>
      <c r="E138" s="320"/>
      <c r="F138" s="320"/>
      <c r="G138" s="328"/>
      <c r="H138" s="327"/>
      <c r="I138" s="328"/>
      <c r="J138" s="327"/>
      <c r="K138" s="328"/>
      <c r="L138" s="327"/>
      <c r="M138" s="320"/>
      <c r="N138" s="307"/>
    </row>
    <row r="139" spans="1:14" ht="13.5" customHeight="1" x14ac:dyDescent="0.15">
      <c r="A139" s="329">
        <f t="shared" ref="A139" si="46">A137+1</f>
        <v>53</v>
      </c>
      <c r="B139" s="320" t="str">
        <f>IF(VLOOKUP($A139,記③男,2,FALSE)="","",VLOOKUP($A139,記③男,2,FALSE))</f>
        <v/>
      </c>
      <c r="C139" s="320"/>
      <c r="D139" s="20" t="str">
        <f>IF($B139="","",IF(VLOOKUP($B139,名簿,3,FALSE)="","",VLOOKUP($B139,名簿,3,FALSE)))</f>
        <v/>
      </c>
      <c r="E139" s="320" t="str">
        <f>IF($B139="","",IF(VLOOKUP($B139,名簿,4,FALSE)="","",VLOOKUP($B139,名簿,4,FALSE)))</f>
        <v/>
      </c>
      <c r="F139" s="320" t="str">
        <f>IF($B139="","",IF(VLOOKUP($B139,名簿,5,FALSE)="","",VLOOKUP($B139,名簿,5,FALSE)))</f>
        <v/>
      </c>
      <c r="G139" s="328" t="str">
        <f>IF(VLOOKUP($A139,記③男,5,FALSE)="","",VLOOKUP($A139,記③男,5,FALSE))</f>
        <v/>
      </c>
      <c r="H139" s="327" t="str">
        <f>IF(VLOOKUP($A139,記③男,6,FALSE)="","",VLOOKUP($A139,記③男,6,FALSE))</f>
        <v/>
      </c>
      <c r="I139" s="328" t="str">
        <f>IF(VLOOKUP($A139,記③男,7,FALSE)="","",VLOOKUP($A139,記③男,7,FALSE))</f>
        <v/>
      </c>
      <c r="J139" s="327" t="str">
        <f>IF(VLOOKUP($A139,記③男,8,FALSE)="","",VLOOKUP($A139,記③男,8,FALSE))</f>
        <v/>
      </c>
      <c r="K139" s="328" t="str">
        <f>IF(VLOOKUP($A139,記③男,9,FALSE)="","",VLOOKUP($A139,記③男,9,FALSE))</f>
        <v/>
      </c>
      <c r="L139" s="327" t="str">
        <f>IF(VLOOKUP($A139,記③男,10,FALSE)="","",VLOOKUP($A139,記③男,10,FALSE))</f>
        <v/>
      </c>
      <c r="M139" s="320" t="str">
        <f>IF($B139="","",IF(VLOOKUP($B139,名簿,7,FALSE)="","",VLOOKUP($B139,名簿,7,FALSE)))</f>
        <v/>
      </c>
      <c r="N139" s="307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20"/>
      <c r="D140" s="19" t="str">
        <f>IF($B139="","",VLOOKUP($B139,名簿,2,FALSE))</f>
        <v/>
      </c>
      <c r="E140" s="320"/>
      <c r="F140" s="320"/>
      <c r="G140" s="328"/>
      <c r="H140" s="327"/>
      <c r="I140" s="328"/>
      <c r="J140" s="327"/>
      <c r="K140" s="328"/>
      <c r="L140" s="327"/>
      <c r="M140" s="320"/>
      <c r="N140" s="307"/>
    </row>
    <row r="141" spans="1:14" ht="13.5" customHeight="1" x14ac:dyDescent="0.15">
      <c r="A141" s="329">
        <f t="shared" ref="A141" si="47">A139+1</f>
        <v>54</v>
      </c>
      <c r="B141" s="320" t="str">
        <f>IF(VLOOKUP($A141,記③男,2,FALSE)="","",VLOOKUP($A141,記③男,2,FALSE))</f>
        <v/>
      </c>
      <c r="C141" s="320"/>
      <c r="D141" s="20" t="str">
        <f>IF($B141="","",IF(VLOOKUP($B141,名簿,3,FALSE)="","",VLOOKUP($B141,名簿,3,FALSE)))</f>
        <v/>
      </c>
      <c r="E141" s="320" t="str">
        <f>IF($B141="","",IF(VLOOKUP($B141,名簿,4,FALSE)="","",VLOOKUP($B141,名簿,4,FALSE)))</f>
        <v/>
      </c>
      <c r="F141" s="320" t="str">
        <f>IF($B141="","",IF(VLOOKUP($B141,名簿,5,FALSE)="","",VLOOKUP($B141,名簿,5,FALSE)))</f>
        <v/>
      </c>
      <c r="G141" s="328" t="str">
        <f>IF(VLOOKUP($A141,記③男,5,FALSE)="","",VLOOKUP($A141,記③男,5,FALSE))</f>
        <v/>
      </c>
      <c r="H141" s="327" t="str">
        <f>IF(VLOOKUP($A141,記③男,6,FALSE)="","",VLOOKUP($A141,記③男,6,FALSE))</f>
        <v/>
      </c>
      <c r="I141" s="328" t="str">
        <f>IF(VLOOKUP($A141,記③男,7,FALSE)="","",VLOOKUP($A141,記③男,7,FALSE))</f>
        <v/>
      </c>
      <c r="J141" s="327" t="str">
        <f>IF(VLOOKUP($A141,記③男,8,FALSE)="","",VLOOKUP($A141,記③男,8,FALSE))</f>
        <v/>
      </c>
      <c r="K141" s="328" t="str">
        <f>IF(VLOOKUP($A141,記③男,9,FALSE)="","",VLOOKUP($A141,記③男,9,FALSE))</f>
        <v/>
      </c>
      <c r="L141" s="327" t="str">
        <f>IF(VLOOKUP($A141,記③男,10,FALSE)="","",VLOOKUP($A141,記③男,10,FALSE))</f>
        <v/>
      </c>
      <c r="M141" s="320" t="str">
        <f>IF($B141="","",IF(VLOOKUP($B141,名簿,7,FALSE)="","",VLOOKUP($B141,名簿,7,FALSE)))</f>
        <v/>
      </c>
      <c r="N141" s="307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20"/>
      <c r="D142" s="19" t="str">
        <f>IF($B141="","",VLOOKUP($B141,名簿,2,FALSE))</f>
        <v/>
      </c>
      <c r="E142" s="320"/>
      <c r="F142" s="320"/>
      <c r="G142" s="328"/>
      <c r="H142" s="327"/>
      <c r="I142" s="328"/>
      <c r="J142" s="327"/>
      <c r="K142" s="328"/>
      <c r="L142" s="327"/>
      <c r="M142" s="320"/>
      <c r="N142" s="307"/>
    </row>
    <row r="143" spans="1:14" ht="13.5" customHeight="1" x14ac:dyDescent="0.15">
      <c r="A143" s="329">
        <f t="shared" ref="A143" si="48">A141+1</f>
        <v>55</v>
      </c>
      <c r="B143" s="320" t="str">
        <f>IF(VLOOKUP($A143,記③男,2,FALSE)="","",VLOOKUP($A143,記③男,2,FALSE))</f>
        <v/>
      </c>
      <c r="C143" s="320"/>
      <c r="D143" s="20" t="str">
        <f>IF($B143="","",IF(VLOOKUP($B143,名簿,3,FALSE)="","",VLOOKUP($B143,名簿,3,FALSE)))</f>
        <v/>
      </c>
      <c r="E143" s="320" t="str">
        <f>IF($B143="","",IF(VLOOKUP($B143,名簿,4,FALSE)="","",VLOOKUP($B143,名簿,4,FALSE)))</f>
        <v/>
      </c>
      <c r="F143" s="320" t="str">
        <f>IF($B143="","",IF(VLOOKUP($B143,名簿,5,FALSE)="","",VLOOKUP($B143,名簿,5,FALSE)))</f>
        <v/>
      </c>
      <c r="G143" s="328" t="str">
        <f>IF(VLOOKUP($A143,記③男,5,FALSE)="","",VLOOKUP($A143,記③男,5,FALSE))</f>
        <v/>
      </c>
      <c r="H143" s="327" t="str">
        <f>IF(VLOOKUP($A143,記③男,6,FALSE)="","",VLOOKUP($A143,記③男,6,FALSE))</f>
        <v/>
      </c>
      <c r="I143" s="328" t="str">
        <f>IF(VLOOKUP($A143,記③男,7,FALSE)="","",VLOOKUP($A143,記③男,7,FALSE))</f>
        <v/>
      </c>
      <c r="J143" s="327" t="str">
        <f>IF(VLOOKUP($A143,記③男,8,FALSE)="","",VLOOKUP($A143,記③男,8,FALSE))</f>
        <v/>
      </c>
      <c r="K143" s="328" t="str">
        <f>IF(VLOOKUP($A143,記③男,9,FALSE)="","",VLOOKUP($A143,記③男,9,FALSE))</f>
        <v/>
      </c>
      <c r="L143" s="327" t="str">
        <f>IF(VLOOKUP($A143,記③男,10,FALSE)="","",VLOOKUP($A143,記③男,10,FALSE))</f>
        <v/>
      </c>
      <c r="M143" s="320" t="str">
        <f>IF($B143="","",IF(VLOOKUP($B143,名簿,7,FALSE)="","",VLOOKUP($B143,名簿,7,FALSE)))</f>
        <v/>
      </c>
      <c r="N143" s="307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20"/>
      <c r="D144" s="19" t="str">
        <f>IF($B143="","",VLOOKUP($B143,名簿,2,FALSE))</f>
        <v/>
      </c>
      <c r="E144" s="320"/>
      <c r="F144" s="320"/>
      <c r="G144" s="328"/>
      <c r="H144" s="327"/>
      <c r="I144" s="328"/>
      <c r="J144" s="327"/>
      <c r="K144" s="328"/>
      <c r="L144" s="327"/>
      <c r="M144" s="320"/>
      <c r="N144" s="307"/>
    </row>
    <row r="145" spans="1:14" ht="13.5" customHeight="1" x14ac:dyDescent="0.15">
      <c r="A145" s="329">
        <f t="shared" ref="A145" si="49">A143+1</f>
        <v>56</v>
      </c>
      <c r="B145" s="320" t="str">
        <f>IF(VLOOKUP($A145,記③男,2,FALSE)="","",VLOOKUP($A145,記③男,2,FALSE))</f>
        <v/>
      </c>
      <c r="C145" s="320"/>
      <c r="D145" s="20" t="str">
        <f>IF($B145="","",IF(VLOOKUP($B145,名簿,3,FALSE)="","",VLOOKUP($B145,名簿,3,FALSE)))</f>
        <v/>
      </c>
      <c r="E145" s="320" t="str">
        <f>IF($B145="","",IF(VLOOKUP($B145,名簿,4,FALSE)="","",VLOOKUP($B145,名簿,4,FALSE)))</f>
        <v/>
      </c>
      <c r="F145" s="320" t="str">
        <f>IF($B145="","",IF(VLOOKUP($B145,名簿,5,FALSE)="","",VLOOKUP($B145,名簿,5,FALSE)))</f>
        <v/>
      </c>
      <c r="G145" s="328" t="str">
        <f>IF(VLOOKUP($A145,記③男,5,FALSE)="","",VLOOKUP($A145,記③男,5,FALSE))</f>
        <v/>
      </c>
      <c r="H145" s="327" t="str">
        <f>IF(VLOOKUP($A145,記③男,6,FALSE)="","",VLOOKUP($A145,記③男,6,FALSE))</f>
        <v/>
      </c>
      <c r="I145" s="328" t="str">
        <f>IF(VLOOKUP($A145,記③男,7,FALSE)="","",VLOOKUP($A145,記③男,7,FALSE))</f>
        <v/>
      </c>
      <c r="J145" s="327" t="str">
        <f>IF(VLOOKUP($A145,記③男,8,FALSE)="","",VLOOKUP($A145,記③男,8,FALSE))</f>
        <v/>
      </c>
      <c r="K145" s="328" t="str">
        <f>IF(VLOOKUP($A145,記③男,9,FALSE)="","",VLOOKUP($A145,記③男,9,FALSE))</f>
        <v/>
      </c>
      <c r="L145" s="327" t="str">
        <f>IF(VLOOKUP($A145,記③男,10,FALSE)="","",VLOOKUP($A145,記③男,10,FALSE))</f>
        <v/>
      </c>
      <c r="M145" s="320" t="str">
        <f>IF($B145="","",IF(VLOOKUP($B145,名簿,7,FALSE)="","",VLOOKUP($B145,名簿,7,FALSE)))</f>
        <v/>
      </c>
      <c r="N145" s="307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20"/>
      <c r="D146" s="19" t="str">
        <f>IF($B145="","",VLOOKUP($B145,名簿,2,FALSE))</f>
        <v/>
      </c>
      <c r="E146" s="320"/>
      <c r="F146" s="320"/>
      <c r="G146" s="328"/>
      <c r="H146" s="327"/>
      <c r="I146" s="328"/>
      <c r="J146" s="327"/>
      <c r="K146" s="328"/>
      <c r="L146" s="327"/>
      <c r="M146" s="320"/>
      <c r="N146" s="307"/>
    </row>
    <row r="147" spans="1:14" ht="13.5" customHeight="1" x14ac:dyDescent="0.15">
      <c r="A147" s="329">
        <f t="shared" ref="A147" si="50">A145+1</f>
        <v>57</v>
      </c>
      <c r="B147" s="320" t="str">
        <f>IF(VLOOKUP($A147,記③男,2,FALSE)="","",VLOOKUP($A147,記③男,2,FALSE))</f>
        <v/>
      </c>
      <c r="C147" s="320"/>
      <c r="D147" s="20" t="str">
        <f>IF($B147="","",IF(VLOOKUP($B147,名簿,3,FALSE)="","",VLOOKUP($B147,名簿,3,FALSE)))</f>
        <v/>
      </c>
      <c r="E147" s="320" t="str">
        <f>IF($B147="","",IF(VLOOKUP($B147,名簿,4,FALSE)="","",VLOOKUP($B147,名簿,4,FALSE)))</f>
        <v/>
      </c>
      <c r="F147" s="320" t="str">
        <f>IF($B147="","",IF(VLOOKUP($B147,名簿,5,FALSE)="","",VLOOKUP($B147,名簿,5,FALSE)))</f>
        <v/>
      </c>
      <c r="G147" s="328" t="str">
        <f>IF(VLOOKUP($A147,記③男,5,FALSE)="","",VLOOKUP($A147,記③男,5,FALSE))</f>
        <v/>
      </c>
      <c r="H147" s="327" t="str">
        <f>IF(VLOOKUP($A147,記③男,6,FALSE)="","",VLOOKUP($A147,記③男,6,FALSE))</f>
        <v/>
      </c>
      <c r="I147" s="328" t="str">
        <f>IF(VLOOKUP($A147,記③男,7,FALSE)="","",VLOOKUP($A147,記③男,7,FALSE))</f>
        <v/>
      </c>
      <c r="J147" s="327" t="str">
        <f>IF(VLOOKUP($A147,記③男,8,FALSE)="","",VLOOKUP($A147,記③男,8,FALSE))</f>
        <v/>
      </c>
      <c r="K147" s="328" t="str">
        <f>IF(VLOOKUP($A147,記③男,9,FALSE)="","",VLOOKUP($A147,記③男,9,FALSE))</f>
        <v/>
      </c>
      <c r="L147" s="327" t="str">
        <f>IF(VLOOKUP($A147,記③男,10,FALSE)="","",VLOOKUP($A147,記③男,10,FALSE))</f>
        <v/>
      </c>
      <c r="M147" s="320" t="str">
        <f>IF($B147="","",IF(VLOOKUP($B147,名簿,7,FALSE)="","",VLOOKUP($B147,名簿,7,FALSE)))</f>
        <v/>
      </c>
      <c r="N147" s="307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20"/>
      <c r="D148" s="19" t="str">
        <f>IF($B147="","",VLOOKUP($B147,名簿,2,FALSE))</f>
        <v/>
      </c>
      <c r="E148" s="320"/>
      <c r="F148" s="320"/>
      <c r="G148" s="328"/>
      <c r="H148" s="327"/>
      <c r="I148" s="328"/>
      <c r="J148" s="327"/>
      <c r="K148" s="328"/>
      <c r="L148" s="327"/>
      <c r="M148" s="320"/>
      <c r="N148" s="307"/>
    </row>
    <row r="149" spans="1:14" ht="13.5" customHeight="1" x14ac:dyDescent="0.15">
      <c r="A149" s="329">
        <f t="shared" ref="A149" si="51">A147+1</f>
        <v>58</v>
      </c>
      <c r="B149" s="320" t="str">
        <f>IF(VLOOKUP($A149,記③男,2,FALSE)="","",VLOOKUP($A149,記③男,2,FALSE))</f>
        <v/>
      </c>
      <c r="C149" s="320"/>
      <c r="D149" s="20" t="str">
        <f>IF($B149="","",IF(VLOOKUP($B149,名簿,3,FALSE)="","",VLOOKUP($B149,名簿,3,FALSE)))</f>
        <v/>
      </c>
      <c r="E149" s="320" t="str">
        <f>IF($B149="","",IF(VLOOKUP($B149,名簿,4,FALSE)="","",VLOOKUP($B149,名簿,4,FALSE)))</f>
        <v/>
      </c>
      <c r="F149" s="320" t="str">
        <f>IF($B149="","",IF(VLOOKUP($B149,名簿,5,FALSE)="","",VLOOKUP($B149,名簿,5,FALSE)))</f>
        <v/>
      </c>
      <c r="G149" s="328" t="str">
        <f>IF(VLOOKUP($A149,記③男,5,FALSE)="","",VLOOKUP($A149,記③男,5,FALSE))</f>
        <v/>
      </c>
      <c r="H149" s="327" t="str">
        <f>IF(VLOOKUP($A149,記③男,6,FALSE)="","",VLOOKUP($A149,記③男,6,FALSE))</f>
        <v/>
      </c>
      <c r="I149" s="328" t="str">
        <f>IF(VLOOKUP($A149,記③男,7,FALSE)="","",VLOOKUP($A149,記③男,7,FALSE))</f>
        <v/>
      </c>
      <c r="J149" s="327" t="str">
        <f>IF(VLOOKUP($A149,記③男,8,FALSE)="","",VLOOKUP($A149,記③男,8,FALSE))</f>
        <v/>
      </c>
      <c r="K149" s="328" t="str">
        <f>IF(VLOOKUP($A149,記③男,9,FALSE)="","",VLOOKUP($A149,記③男,9,FALSE))</f>
        <v/>
      </c>
      <c r="L149" s="327" t="str">
        <f>IF(VLOOKUP($A149,記③男,10,FALSE)="","",VLOOKUP($A149,記③男,10,FALSE))</f>
        <v/>
      </c>
      <c r="M149" s="320" t="str">
        <f>IF($B149="","",IF(VLOOKUP($B149,名簿,7,FALSE)="","",VLOOKUP($B149,名簿,7,FALSE)))</f>
        <v/>
      </c>
      <c r="N149" s="307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20"/>
      <c r="D150" s="19" t="str">
        <f>IF($B149="","",VLOOKUP($B149,名簿,2,FALSE))</f>
        <v/>
      </c>
      <c r="E150" s="320"/>
      <c r="F150" s="320"/>
      <c r="G150" s="328"/>
      <c r="H150" s="327"/>
      <c r="I150" s="328"/>
      <c r="J150" s="327"/>
      <c r="K150" s="328"/>
      <c r="L150" s="327"/>
      <c r="M150" s="320"/>
      <c r="N150" s="307"/>
    </row>
    <row r="151" spans="1:14" ht="13.5" customHeight="1" x14ac:dyDescent="0.15">
      <c r="A151" s="329">
        <f t="shared" ref="A151" si="52">A149+1</f>
        <v>59</v>
      </c>
      <c r="B151" s="320" t="str">
        <f>IF(VLOOKUP($A151,記③男,2,FALSE)="","",VLOOKUP($A151,記③男,2,FALSE))</f>
        <v/>
      </c>
      <c r="C151" s="320"/>
      <c r="D151" s="20" t="str">
        <f>IF($B151="","",IF(VLOOKUP($B151,名簿,3,FALSE)="","",VLOOKUP($B151,名簿,3,FALSE)))</f>
        <v/>
      </c>
      <c r="E151" s="320" t="str">
        <f>IF($B151="","",IF(VLOOKUP($B151,名簿,4,FALSE)="","",VLOOKUP($B151,名簿,4,FALSE)))</f>
        <v/>
      </c>
      <c r="F151" s="320" t="str">
        <f>IF($B151="","",IF(VLOOKUP($B151,名簿,5,FALSE)="","",VLOOKUP($B151,名簿,5,FALSE)))</f>
        <v/>
      </c>
      <c r="G151" s="328" t="str">
        <f>IF(VLOOKUP($A151,記③男,5,FALSE)="","",VLOOKUP($A151,記③男,5,FALSE))</f>
        <v/>
      </c>
      <c r="H151" s="327" t="str">
        <f>IF(VLOOKUP($A151,記③男,6,FALSE)="","",VLOOKUP($A151,記③男,6,FALSE))</f>
        <v/>
      </c>
      <c r="I151" s="328" t="str">
        <f>IF(VLOOKUP($A151,記③男,7,FALSE)="","",VLOOKUP($A151,記③男,7,FALSE))</f>
        <v/>
      </c>
      <c r="J151" s="327" t="str">
        <f>IF(VLOOKUP($A151,記③男,8,FALSE)="","",VLOOKUP($A151,記③男,8,FALSE))</f>
        <v/>
      </c>
      <c r="K151" s="328" t="str">
        <f>IF(VLOOKUP($A151,記③男,9,FALSE)="","",VLOOKUP($A151,記③男,9,FALSE))</f>
        <v/>
      </c>
      <c r="L151" s="327" t="str">
        <f>IF(VLOOKUP($A151,記③男,10,FALSE)="","",VLOOKUP($A151,記③男,10,FALSE))</f>
        <v/>
      </c>
      <c r="M151" s="320" t="str">
        <f>IF($B151="","",IF(VLOOKUP($B151,名簿,7,FALSE)="","",VLOOKUP($B151,名簿,7,FALSE)))</f>
        <v/>
      </c>
      <c r="N151" s="307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20"/>
      <c r="D152" s="19" t="str">
        <f>IF($B151="","",VLOOKUP($B151,名簿,2,FALSE))</f>
        <v/>
      </c>
      <c r="E152" s="320"/>
      <c r="F152" s="320"/>
      <c r="G152" s="328"/>
      <c r="H152" s="327"/>
      <c r="I152" s="328"/>
      <c r="J152" s="327"/>
      <c r="K152" s="328"/>
      <c r="L152" s="327"/>
      <c r="M152" s="320"/>
      <c r="N152" s="307"/>
    </row>
    <row r="153" spans="1:14" ht="13.5" customHeight="1" thickBot="1" x14ac:dyDescent="0.2">
      <c r="A153" s="329">
        <f t="shared" ref="A153" si="53">A151+1</f>
        <v>60</v>
      </c>
      <c r="B153" s="308" t="str">
        <f>IF(VLOOKUP($A153,記③男,2,FALSE)="","",VLOOKUP($A153,記③男,2,FALSE))</f>
        <v/>
      </c>
      <c r="C153" s="308"/>
      <c r="D153" s="20" t="str">
        <f>IF($B153="","",IF(VLOOKUP($B153,名簿,3,FALSE)="","",VLOOKUP($B153,名簿,3,FALSE)))</f>
        <v/>
      </c>
      <c r="E153" s="308" t="str">
        <f>IF($B153="","",IF(VLOOKUP($B153,名簿,4,FALSE)="","",VLOOKUP($B153,名簿,4,FALSE)))</f>
        <v/>
      </c>
      <c r="F153" s="308" t="str">
        <f>IF($B153="","",IF(VLOOKUP($B153,名簿,5,FALSE)="","",VLOOKUP($B153,名簿,5,FALSE)))</f>
        <v/>
      </c>
      <c r="G153" s="343" t="str">
        <f>IF(VLOOKUP($A153,記③男,5,FALSE)="","",VLOOKUP($A153,記③男,5,FALSE))</f>
        <v/>
      </c>
      <c r="H153" s="327" t="str">
        <f>IF(VLOOKUP($A153,記③男,6,FALSE)="","",VLOOKUP($A153,記③男,6,FALSE))</f>
        <v/>
      </c>
      <c r="I153" s="343" t="str">
        <f>IF(VLOOKUP($A153,記③男,7,FALSE)="","",VLOOKUP($A153,記③男,7,FALSE))</f>
        <v/>
      </c>
      <c r="J153" s="327" t="str">
        <f>IF(VLOOKUP($A153,記③男,8,FALSE)="","",VLOOKUP($A153,記③男,8,FALSE))</f>
        <v/>
      </c>
      <c r="K153" s="343" t="str">
        <f>IF(VLOOKUP($A153,記③男,9,FALSE)="","",VLOOKUP($A153,記③男,9,FALSE))</f>
        <v/>
      </c>
      <c r="L153" s="327" t="str">
        <f>IF(VLOOKUP($A153,記③男,10,FALSE)="","",VLOOKUP($A153,記③男,10,FALSE))</f>
        <v/>
      </c>
      <c r="M153" s="308" t="str">
        <f>IF($B153="","",IF(VLOOKUP($B153,名簿,7,FALSE)="","",VLOOKUP($B153,名簿,7,FALSE)))</f>
        <v/>
      </c>
      <c r="N153" s="310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09"/>
      <c r="D154" s="21" t="str">
        <f>IF($B153="","",VLOOKUP($B153,名簿,2,FALSE))</f>
        <v/>
      </c>
      <c r="E154" s="309"/>
      <c r="F154" s="309"/>
      <c r="G154" s="344"/>
      <c r="H154" s="342"/>
      <c r="I154" s="344"/>
      <c r="J154" s="342"/>
      <c r="K154" s="344"/>
      <c r="L154" s="342"/>
      <c r="M154" s="309"/>
      <c r="N154" s="311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IF(SUM(記録会入力!$F$4,記録会入力!$Q$4)=0,"",SUM(記録会入力!$F$4,記録会入力!$Q$4))</f>
        <v/>
      </c>
      <c r="I156" s="323" t="str">
        <f>IF(H156="","",H156*名簿!$L$7)</f>
        <v/>
      </c>
      <c r="J156" s="325" t="s">
        <v>14</v>
      </c>
      <c r="K156" s="321" t="str">
        <f>IF(SUM(記録会入力!$G$4,記録会入力!$R$4)=0,"",SUM(記録会入力!$G$4,記録会入力!$R$4))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記録会入力!$A$1</f>
        <v>厚木市陸上競技記録会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IF(VLOOKUP($A168,記③男,2,FALSE)="","",VLOOKUP($A168,記③男,2,FALSE))</f>
        <v/>
      </c>
      <c r="C168" s="330"/>
      <c r="D168" s="18" t="str">
        <f>IF($B168="","",IF(VLOOKUP($B168,名簿,3,FALSE)="","",VLOOKUP($B168,名簿,3,FALSE)))</f>
        <v/>
      </c>
      <c r="E168" s="330" t="str">
        <f>IF($B168="","",IF(VLOOKUP($B168,名簿,4,FALSE)="","",VLOOKUP($B168,名簿,4,FALSE)))</f>
        <v/>
      </c>
      <c r="F168" s="330" t="str">
        <f>IF($B168="","",IF(VLOOKUP($B168,名簿,5,FALSE)="","",VLOOKUP($B168,名簿,5,FALSE)))</f>
        <v/>
      </c>
      <c r="G168" s="346" t="str">
        <f>IF(VLOOKUP($A168,記③男,5,FALSE)="","",VLOOKUP($A168,記③男,5,FALSE))</f>
        <v/>
      </c>
      <c r="H168" s="345" t="str">
        <f>IF(VLOOKUP($A168,記③男,6,FALSE)="","",VLOOKUP($A168,記③男,6,FALSE))</f>
        <v/>
      </c>
      <c r="I168" s="346" t="str">
        <f>IF(VLOOKUP($A168,記③男,7,FALSE)="","",VLOOKUP($A168,記③男,7,FALSE))</f>
        <v/>
      </c>
      <c r="J168" s="345" t="str">
        <f>IF(VLOOKUP($A168,記③男,8,FALSE)="","",VLOOKUP($A168,記③男,8,FALSE))</f>
        <v/>
      </c>
      <c r="K168" s="346" t="str">
        <f>IF(VLOOKUP($A168,記③男,9,FALSE)="","",VLOOKUP($A168,記③男,9,FALSE))</f>
        <v/>
      </c>
      <c r="L168" s="345" t="str">
        <f>IF(VLOOKUP($A168,記③男,10,FALSE)="","",VLOOKUP($A168,記③男,10,FALSE))</f>
        <v/>
      </c>
      <c r="M168" s="330" t="str">
        <f>IF($B168="","",IF(VLOOKUP($B168,名簿,7,FALSE)="","",VLOOKUP($B168,名簿,7,FALSE)))</f>
        <v/>
      </c>
      <c r="N168" s="331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20"/>
      <c r="D169" s="19" t="str">
        <f>IF($B168="","",VLOOKUP($B168,名簿,2,FALSE))</f>
        <v/>
      </c>
      <c r="E169" s="320"/>
      <c r="F169" s="320"/>
      <c r="G169" s="328"/>
      <c r="H169" s="327"/>
      <c r="I169" s="328"/>
      <c r="J169" s="327"/>
      <c r="K169" s="328"/>
      <c r="L169" s="327"/>
      <c r="M169" s="320"/>
      <c r="N169" s="307"/>
    </row>
    <row r="170" spans="1:14" ht="13.5" customHeight="1" x14ac:dyDescent="0.15">
      <c r="A170" s="329">
        <f>A168+1</f>
        <v>62</v>
      </c>
      <c r="B170" s="320" t="str">
        <f>IF(VLOOKUP($A170,記③男,2,FALSE)="","",VLOOKUP($A170,記③男,2,FALSE))</f>
        <v/>
      </c>
      <c r="C170" s="320"/>
      <c r="D170" s="20" t="str">
        <f>IF($B170="","",IF(VLOOKUP($B170,名簿,3,FALSE)="","",VLOOKUP($B170,名簿,3,FALSE)))</f>
        <v/>
      </c>
      <c r="E170" s="320" t="str">
        <f>IF($B170="","",IF(VLOOKUP($B170,名簿,4,FALSE)="","",VLOOKUP($B170,名簿,4,FALSE)))</f>
        <v/>
      </c>
      <c r="F170" s="320" t="str">
        <f>IF($B170="","",IF(VLOOKUP($B170,名簿,5,FALSE)="","",VLOOKUP($B170,名簿,5,FALSE)))</f>
        <v/>
      </c>
      <c r="G170" s="328" t="str">
        <f>IF(VLOOKUP($A170,記③男,5,FALSE)="","",VLOOKUP($A170,記③男,5,FALSE))</f>
        <v/>
      </c>
      <c r="H170" s="327" t="str">
        <f>IF(VLOOKUP($A170,記③男,6,FALSE)="","",VLOOKUP($A170,記③男,6,FALSE))</f>
        <v/>
      </c>
      <c r="I170" s="328" t="str">
        <f>IF(VLOOKUP($A170,記③男,7,FALSE)="","",VLOOKUP($A170,記③男,7,FALSE))</f>
        <v/>
      </c>
      <c r="J170" s="327" t="str">
        <f>IF(VLOOKUP($A170,記③男,8,FALSE)="","",VLOOKUP($A170,記③男,8,FALSE))</f>
        <v/>
      </c>
      <c r="K170" s="328" t="str">
        <f>IF(VLOOKUP($A170,記③男,9,FALSE)="","",VLOOKUP($A170,記③男,9,FALSE))</f>
        <v/>
      </c>
      <c r="L170" s="327" t="str">
        <f>IF(VLOOKUP($A170,記③男,10,FALSE)="","",VLOOKUP($A170,記③男,10,FALSE))</f>
        <v/>
      </c>
      <c r="M170" s="320" t="str">
        <f>IF($B170="","",IF(VLOOKUP($B170,名簿,7,FALSE)="","",VLOOKUP($B170,名簿,7,FALSE)))</f>
        <v/>
      </c>
      <c r="N170" s="307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20"/>
      <c r="D171" s="19" t="str">
        <f>IF($B170="","",VLOOKUP($B170,名簿,2,FALSE))</f>
        <v/>
      </c>
      <c r="E171" s="320"/>
      <c r="F171" s="320"/>
      <c r="G171" s="328"/>
      <c r="H171" s="327"/>
      <c r="I171" s="328"/>
      <c r="J171" s="327"/>
      <c r="K171" s="328"/>
      <c r="L171" s="327"/>
      <c r="M171" s="320"/>
      <c r="N171" s="307"/>
    </row>
    <row r="172" spans="1:14" ht="13.5" customHeight="1" x14ac:dyDescent="0.15">
      <c r="A172" s="329">
        <f t="shared" ref="A172" si="54">A170+1</f>
        <v>63</v>
      </c>
      <c r="B172" s="320" t="str">
        <f>IF(VLOOKUP($A172,記③男,2,FALSE)="","",VLOOKUP($A172,記③男,2,FALSE))</f>
        <v/>
      </c>
      <c r="C172" s="320"/>
      <c r="D172" s="20" t="str">
        <f>IF($B172="","",IF(VLOOKUP($B172,名簿,3,FALSE)="","",VLOOKUP($B172,名簿,3,FALSE)))</f>
        <v/>
      </c>
      <c r="E172" s="320" t="str">
        <f>IF($B172="","",IF(VLOOKUP($B172,名簿,4,FALSE)="","",VLOOKUP($B172,名簿,4,FALSE)))</f>
        <v/>
      </c>
      <c r="F172" s="320" t="str">
        <f>IF($B172="","",IF(VLOOKUP($B172,名簿,5,FALSE)="","",VLOOKUP($B172,名簿,5,FALSE)))</f>
        <v/>
      </c>
      <c r="G172" s="328" t="str">
        <f>IF(VLOOKUP($A172,記③男,5,FALSE)="","",VLOOKUP($A172,記③男,5,FALSE))</f>
        <v/>
      </c>
      <c r="H172" s="327" t="str">
        <f>IF(VLOOKUP($A172,記③男,6,FALSE)="","",VLOOKUP($A172,記③男,6,FALSE))</f>
        <v/>
      </c>
      <c r="I172" s="328" t="str">
        <f>IF(VLOOKUP($A172,記③男,7,FALSE)="","",VLOOKUP($A172,記③男,7,FALSE))</f>
        <v/>
      </c>
      <c r="J172" s="327" t="str">
        <f>IF(VLOOKUP($A172,記③男,8,FALSE)="","",VLOOKUP($A172,記③男,8,FALSE))</f>
        <v/>
      </c>
      <c r="K172" s="328" t="str">
        <f>IF(VLOOKUP($A172,記③男,9,FALSE)="","",VLOOKUP($A172,記③男,9,FALSE))</f>
        <v/>
      </c>
      <c r="L172" s="327" t="str">
        <f>IF(VLOOKUP($A172,記③男,10,FALSE)="","",VLOOKUP($A172,記③男,10,FALSE))</f>
        <v/>
      </c>
      <c r="M172" s="320" t="str">
        <f>IF($B172="","",IF(VLOOKUP($B172,名簿,7,FALSE)="","",VLOOKUP($B172,名簿,7,FALSE)))</f>
        <v/>
      </c>
      <c r="N172" s="307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20"/>
      <c r="D173" s="19" t="str">
        <f>IF($B172="","",VLOOKUP($B172,名簿,2,FALSE))</f>
        <v/>
      </c>
      <c r="E173" s="320"/>
      <c r="F173" s="320"/>
      <c r="G173" s="328"/>
      <c r="H173" s="327"/>
      <c r="I173" s="328"/>
      <c r="J173" s="327"/>
      <c r="K173" s="328"/>
      <c r="L173" s="327"/>
      <c r="M173" s="320"/>
      <c r="N173" s="307"/>
    </row>
    <row r="174" spans="1:14" ht="13.5" customHeight="1" x14ac:dyDescent="0.15">
      <c r="A174" s="329">
        <f t="shared" ref="A174" si="55">A172+1</f>
        <v>64</v>
      </c>
      <c r="B174" s="320" t="str">
        <f>IF(VLOOKUP($A174,記③男,2,FALSE)="","",VLOOKUP($A174,記③男,2,FALSE))</f>
        <v/>
      </c>
      <c r="C174" s="320"/>
      <c r="D174" s="20" t="str">
        <f>IF($B174="","",IF(VLOOKUP($B174,名簿,3,FALSE)="","",VLOOKUP($B174,名簿,3,FALSE)))</f>
        <v/>
      </c>
      <c r="E174" s="320" t="str">
        <f>IF($B174="","",IF(VLOOKUP($B174,名簿,4,FALSE)="","",VLOOKUP($B174,名簿,4,FALSE)))</f>
        <v/>
      </c>
      <c r="F174" s="320" t="str">
        <f>IF($B174="","",IF(VLOOKUP($B174,名簿,5,FALSE)="","",VLOOKUP($B174,名簿,5,FALSE)))</f>
        <v/>
      </c>
      <c r="G174" s="328" t="str">
        <f>IF(VLOOKUP($A174,記③男,5,FALSE)="","",VLOOKUP($A174,記③男,5,FALSE))</f>
        <v/>
      </c>
      <c r="H174" s="327" t="str">
        <f>IF(VLOOKUP($A174,記③男,6,FALSE)="","",VLOOKUP($A174,記③男,6,FALSE))</f>
        <v/>
      </c>
      <c r="I174" s="328" t="str">
        <f>IF(VLOOKUP($A174,記③男,7,FALSE)="","",VLOOKUP($A174,記③男,7,FALSE))</f>
        <v/>
      </c>
      <c r="J174" s="327" t="str">
        <f>IF(VLOOKUP($A174,記③男,8,FALSE)="","",VLOOKUP($A174,記③男,8,FALSE))</f>
        <v/>
      </c>
      <c r="K174" s="328" t="str">
        <f>IF(VLOOKUP($A174,記③男,9,FALSE)="","",VLOOKUP($A174,記③男,9,FALSE))</f>
        <v/>
      </c>
      <c r="L174" s="327" t="str">
        <f>IF(VLOOKUP($A174,記③男,10,FALSE)="","",VLOOKUP($A174,記③男,10,FALSE))</f>
        <v/>
      </c>
      <c r="M174" s="320" t="str">
        <f>IF($B174="","",IF(VLOOKUP($B174,名簿,7,FALSE)="","",VLOOKUP($B174,名簿,7,FALSE)))</f>
        <v/>
      </c>
      <c r="N174" s="307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20"/>
      <c r="D175" s="19" t="str">
        <f>IF($B174="","",VLOOKUP($B174,名簿,2,FALSE))</f>
        <v/>
      </c>
      <c r="E175" s="320"/>
      <c r="F175" s="320"/>
      <c r="G175" s="328"/>
      <c r="H175" s="327"/>
      <c r="I175" s="328"/>
      <c r="J175" s="327"/>
      <c r="K175" s="328"/>
      <c r="L175" s="327"/>
      <c r="M175" s="320"/>
      <c r="N175" s="307"/>
    </row>
    <row r="176" spans="1:14" ht="13.5" customHeight="1" x14ac:dyDescent="0.15">
      <c r="A176" s="329">
        <f t="shared" ref="A176" si="56">A174+1</f>
        <v>65</v>
      </c>
      <c r="B176" s="320" t="str">
        <f>IF(VLOOKUP($A176,記③男,2,FALSE)="","",VLOOKUP($A176,記③男,2,FALSE))</f>
        <v/>
      </c>
      <c r="C176" s="320"/>
      <c r="D176" s="20" t="str">
        <f>IF($B176="","",IF(VLOOKUP($B176,名簿,3,FALSE)="","",VLOOKUP($B176,名簿,3,FALSE)))</f>
        <v/>
      </c>
      <c r="E176" s="320" t="str">
        <f>IF($B176="","",IF(VLOOKUP($B176,名簿,4,FALSE)="","",VLOOKUP($B176,名簿,4,FALSE)))</f>
        <v/>
      </c>
      <c r="F176" s="320" t="str">
        <f>IF($B176="","",IF(VLOOKUP($B176,名簿,5,FALSE)="","",VLOOKUP($B176,名簿,5,FALSE)))</f>
        <v/>
      </c>
      <c r="G176" s="328" t="str">
        <f>IF(VLOOKUP($A176,記③男,5,FALSE)="","",VLOOKUP($A176,記③男,5,FALSE))</f>
        <v/>
      </c>
      <c r="H176" s="327" t="str">
        <f>IF(VLOOKUP($A176,記③男,6,FALSE)="","",VLOOKUP($A176,記③男,6,FALSE))</f>
        <v/>
      </c>
      <c r="I176" s="328" t="str">
        <f>IF(VLOOKUP($A176,記③男,7,FALSE)="","",VLOOKUP($A176,記③男,7,FALSE))</f>
        <v/>
      </c>
      <c r="J176" s="327" t="str">
        <f>IF(VLOOKUP($A176,記③男,8,FALSE)="","",VLOOKUP($A176,記③男,8,FALSE))</f>
        <v/>
      </c>
      <c r="K176" s="328" t="str">
        <f>IF(VLOOKUP($A176,記③男,9,FALSE)="","",VLOOKUP($A176,記③男,9,FALSE))</f>
        <v/>
      </c>
      <c r="L176" s="327" t="str">
        <f>IF(VLOOKUP($A176,記③男,10,FALSE)="","",VLOOKUP($A176,記③男,10,FALSE))</f>
        <v/>
      </c>
      <c r="M176" s="320" t="str">
        <f>IF($B176="","",IF(VLOOKUP($B176,名簿,7,FALSE)="","",VLOOKUP($B176,名簿,7,FALSE)))</f>
        <v/>
      </c>
      <c r="N176" s="307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20"/>
      <c r="D177" s="19" t="str">
        <f>IF($B176="","",VLOOKUP($B176,名簿,2,FALSE))</f>
        <v/>
      </c>
      <c r="E177" s="320"/>
      <c r="F177" s="320"/>
      <c r="G177" s="328"/>
      <c r="H177" s="327"/>
      <c r="I177" s="328"/>
      <c r="J177" s="327"/>
      <c r="K177" s="328"/>
      <c r="L177" s="327"/>
      <c r="M177" s="320"/>
      <c r="N177" s="307"/>
    </row>
    <row r="178" spans="1:14" ht="13.5" customHeight="1" x14ac:dyDescent="0.15">
      <c r="A178" s="329">
        <f t="shared" ref="A178" si="57">A176+1</f>
        <v>66</v>
      </c>
      <c r="B178" s="320" t="str">
        <f>IF(VLOOKUP($A178,記③男,2,FALSE)="","",VLOOKUP($A178,記③男,2,FALSE))</f>
        <v/>
      </c>
      <c r="C178" s="320"/>
      <c r="D178" s="20" t="str">
        <f>IF($B178="","",IF(VLOOKUP($B178,名簿,3,FALSE)="","",VLOOKUP($B178,名簿,3,FALSE)))</f>
        <v/>
      </c>
      <c r="E178" s="320" t="str">
        <f>IF($B178="","",IF(VLOOKUP($B178,名簿,4,FALSE)="","",VLOOKUP($B178,名簿,4,FALSE)))</f>
        <v/>
      </c>
      <c r="F178" s="320" t="str">
        <f>IF($B178="","",IF(VLOOKUP($B178,名簿,5,FALSE)="","",VLOOKUP($B178,名簿,5,FALSE)))</f>
        <v/>
      </c>
      <c r="G178" s="328" t="str">
        <f>IF(VLOOKUP($A178,記③男,5,FALSE)="","",VLOOKUP($A178,記③男,5,FALSE))</f>
        <v/>
      </c>
      <c r="H178" s="327" t="str">
        <f>IF(VLOOKUP($A178,記③男,6,FALSE)="","",VLOOKUP($A178,記③男,6,FALSE))</f>
        <v/>
      </c>
      <c r="I178" s="328" t="str">
        <f>IF(VLOOKUP($A178,記③男,7,FALSE)="","",VLOOKUP($A178,記③男,7,FALSE))</f>
        <v/>
      </c>
      <c r="J178" s="327" t="str">
        <f>IF(VLOOKUP($A178,記③男,8,FALSE)="","",VLOOKUP($A178,記③男,8,FALSE))</f>
        <v/>
      </c>
      <c r="K178" s="328" t="str">
        <f>IF(VLOOKUP($A178,記③男,9,FALSE)="","",VLOOKUP($A178,記③男,9,FALSE))</f>
        <v/>
      </c>
      <c r="L178" s="327" t="str">
        <f>IF(VLOOKUP($A178,記③男,10,FALSE)="","",VLOOKUP($A178,記③男,10,FALSE))</f>
        <v/>
      </c>
      <c r="M178" s="320" t="str">
        <f>IF($B178="","",IF(VLOOKUP($B178,名簿,7,FALSE)="","",VLOOKUP($B178,名簿,7,FALSE)))</f>
        <v/>
      </c>
      <c r="N178" s="307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20"/>
      <c r="D179" s="19" t="str">
        <f>IF($B178="","",VLOOKUP($B178,名簿,2,FALSE))</f>
        <v/>
      </c>
      <c r="E179" s="320"/>
      <c r="F179" s="320"/>
      <c r="G179" s="328"/>
      <c r="H179" s="327"/>
      <c r="I179" s="328"/>
      <c r="J179" s="327"/>
      <c r="K179" s="328"/>
      <c r="L179" s="327"/>
      <c r="M179" s="320"/>
      <c r="N179" s="307"/>
    </row>
    <row r="180" spans="1:14" ht="13.5" customHeight="1" x14ac:dyDescent="0.15">
      <c r="A180" s="329">
        <f t="shared" ref="A180" si="58">A178+1</f>
        <v>67</v>
      </c>
      <c r="B180" s="320" t="str">
        <f>IF(VLOOKUP($A180,記③男,2,FALSE)="","",VLOOKUP($A180,記③男,2,FALSE))</f>
        <v/>
      </c>
      <c r="C180" s="320"/>
      <c r="D180" s="20" t="str">
        <f>IF($B180="","",IF(VLOOKUP($B180,名簿,3,FALSE)="","",VLOOKUP($B180,名簿,3,FALSE)))</f>
        <v/>
      </c>
      <c r="E180" s="320" t="str">
        <f>IF($B180="","",IF(VLOOKUP($B180,名簿,4,FALSE)="","",VLOOKUP($B180,名簿,4,FALSE)))</f>
        <v/>
      </c>
      <c r="F180" s="320" t="str">
        <f>IF($B180="","",IF(VLOOKUP($B180,名簿,5,FALSE)="","",VLOOKUP($B180,名簿,5,FALSE)))</f>
        <v/>
      </c>
      <c r="G180" s="328" t="str">
        <f>IF(VLOOKUP($A180,記③男,5,FALSE)="","",VLOOKUP($A180,記③男,5,FALSE))</f>
        <v/>
      </c>
      <c r="H180" s="327" t="str">
        <f>IF(VLOOKUP($A180,記③男,6,FALSE)="","",VLOOKUP($A180,記③男,6,FALSE))</f>
        <v/>
      </c>
      <c r="I180" s="328" t="str">
        <f>IF(VLOOKUP($A180,記③男,7,FALSE)="","",VLOOKUP($A180,記③男,7,FALSE))</f>
        <v/>
      </c>
      <c r="J180" s="327" t="str">
        <f>IF(VLOOKUP($A180,記③男,8,FALSE)="","",VLOOKUP($A180,記③男,8,FALSE))</f>
        <v/>
      </c>
      <c r="K180" s="328" t="str">
        <f>IF(VLOOKUP($A180,記③男,9,FALSE)="","",VLOOKUP($A180,記③男,9,FALSE))</f>
        <v/>
      </c>
      <c r="L180" s="327" t="str">
        <f>IF(VLOOKUP($A180,記③男,10,FALSE)="","",VLOOKUP($A180,記③男,10,FALSE))</f>
        <v/>
      </c>
      <c r="M180" s="320" t="str">
        <f>IF($B180="","",IF(VLOOKUP($B180,名簿,7,FALSE)="","",VLOOKUP($B180,名簿,7,FALSE)))</f>
        <v/>
      </c>
      <c r="N180" s="307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20"/>
      <c r="D181" s="19" t="str">
        <f>IF($B180="","",VLOOKUP($B180,名簿,2,FALSE))</f>
        <v/>
      </c>
      <c r="E181" s="320"/>
      <c r="F181" s="320"/>
      <c r="G181" s="328"/>
      <c r="H181" s="327"/>
      <c r="I181" s="328"/>
      <c r="J181" s="327"/>
      <c r="K181" s="328"/>
      <c r="L181" s="327"/>
      <c r="M181" s="320"/>
      <c r="N181" s="307"/>
    </row>
    <row r="182" spans="1:14" ht="13.5" customHeight="1" x14ac:dyDescent="0.15">
      <c r="A182" s="329">
        <f t="shared" ref="A182" si="59">A180+1</f>
        <v>68</v>
      </c>
      <c r="B182" s="320" t="str">
        <f>IF(VLOOKUP($A182,記③男,2,FALSE)="","",VLOOKUP($A182,記③男,2,FALSE))</f>
        <v/>
      </c>
      <c r="C182" s="320"/>
      <c r="D182" s="20" t="str">
        <f>IF($B182="","",IF(VLOOKUP($B182,名簿,3,FALSE)="","",VLOOKUP($B182,名簿,3,FALSE)))</f>
        <v/>
      </c>
      <c r="E182" s="320" t="str">
        <f>IF($B182="","",IF(VLOOKUP($B182,名簿,4,FALSE)="","",VLOOKUP($B182,名簿,4,FALSE)))</f>
        <v/>
      </c>
      <c r="F182" s="320" t="str">
        <f>IF($B182="","",IF(VLOOKUP($B182,名簿,5,FALSE)="","",VLOOKUP($B182,名簿,5,FALSE)))</f>
        <v/>
      </c>
      <c r="G182" s="328" t="str">
        <f>IF(VLOOKUP($A182,記③男,5,FALSE)="","",VLOOKUP($A182,記③男,5,FALSE))</f>
        <v/>
      </c>
      <c r="H182" s="327" t="str">
        <f>IF(VLOOKUP($A182,記③男,6,FALSE)="","",VLOOKUP($A182,記③男,6,FALSE))</f>
        <v/>
      </c>
      <c r="I182" s="328" t="str">
        <f>IF(VLOOKUP($A182,記③男,7,FALSE)="","",VLOOKUP($A182,記③男,7,FALSE))</f>
        <v/>
      </c>
      <c r="J182" s="327" t="str">
        <f>IF(VLOOKUP($A182,記③男,8,FALSE)="","",VLOOKUP($A182,記③男,8,FALSE))</f>
        <v/>
      </c>
      <c r="K182" s="328" t="str">
        <f>IF(VLOOKUP($A182,記③男,9,FALSE)="","",VLOOKUP($A182,記③男,9,FALSE))</f>
        <v/>
      </c>
      <c r="L182" s="327" t="str">
        <f>IF(VLOOKUP($A182,記③男,10,FALSE)="","",VLOOKUP($A182,記③男,10,FALSE))</f>
        <v/>
      </c>
      <c r="M182" s="320" t="str">
        <f>IF($B182="","",IF(VLOOKUP($B182,名簿,7,FALSE)="","",VLOOKUP($B182,名簿,7,FALSE)))</f>
        <v/>
      </c>
      <c r="N182" s="307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20"/>
      <c r="D183" s="19" t="str">
        <f>IF($B182="","",VLOOKUP($B182,名簿,2,FALSE))</f>
        <v/>
      </c>
      <c r="E183" s="320"/>
      <c r="F183" s="320"/>
      <c r="G183" s="328"/>
      <c r="H183" s="327"/>
      <c r="I183" s="328"/>
      <c r="J183" s="327"/>
      <c r="K183" s="328"/>
      <c r="L183" s="327"/>
      <c r="M183" s="320"/>
      <c r="N183" s="307"/>
    </row>
    <row r="184" spans="1:14" ht="13.5" customHeight="1" x14ac:dyDescent="0.15">
      <c r="A184" s="329">
        <f t="shared" ref="A184" si="60">A182+1</f>
        <v>69</v>
      </c>
      <c r="B184" s="320" t="str">
        <f>IF(VLOOKUP($A184,記③男,2,FALSE)="","",VLOOKUP($A184,記③男,2,FALSE))</f>
        <v/>
      </c>
      <c r="C184" s="320"/>
      <c r="D184" s="20" t="str">
        <f>IF($B184="","",IF(VLOOKUP($B184,名簿,3,FALSE)="","",VLOOKUP($B184,名簿,3,FALSE)))</f>
        <v/>
      </c>
      <c r="E184" s="320" t="str">
        <f>IF($B184="","",IF(VLOOKUP($B184,名簿,4,FALSE)="","",VLOOKUP($B184,名簿,4,FALSE)))</f>
        <v/>
      </c>
      <c r="F184" s="320" t="str">
        <f>IF($B184="","",IF(VLOOKUP($B184,名簿,5,FALSE)="","",VLOOKUP($B184,名簿,5,FALSE)))</f>
        <v/>
      </c>
      <c r="G184" s="328" t="str">
        <f>IF(VLOOKUP($A184,記③男,5,FALSE)="","",VLOOKUP($A184,記③男,5,FALSE))</f>
        <v/>
      </c>
      <c r="H184" s="327" t="str">
        <f>IF(VLOOKUP($A184,記③男,6,FALSE)="","",VLOOKUP($A184,記③男,6,FALSE))</f>
        <v/>
      </c>
      <c r="I184" s="328" t="str">
        <f>IF(VLOOKUP($A184,記③男,7,FALSE)="","",VLOOKUP($A184,記③男,7,FALSE))</f>
        <v/>
      </c>
      <c r="J184" s="327" t="str">
        <f>IF(VLOOKUP($A184,記③男,8,FALSE)="","",VLOOKUP($A184,記③男,8,FALSE))</f>
        <v/>
      </c>
      <c r="K184" s="328" t="str">
        <f>IF(VLOOKUP($A184,記③男,9,FALSE)="","",VLOOKUP($A184,記③男,9,FALSE))</f>
        <v/>
      </c>
      <c r="L184" s="327" t="str">
        <f>IF(VLOOKUP($A184,記③男,10,FALSE)="","",VLOOKUP($A184,記③男,10,FALSE))</f>
        <v/>
      </c>
      <c r="M184" s="320" t="str">
        <f>IF($B184="","",IF(VLOOKUP($B184,名簿,7,FALSE)="","",VLOOKUP($B184,名簿,7,FALSE)))</f>
        <v/>
      </c>
      <c r="N184" s="307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20"/>
      <c r="D185" s="19" t="str">
        <f>IF($B184="","",VLOOKUP($B184,名簿,2,FALSE))</f>
        <v/>
      </c>
      <c r="E185" s="320"/>
      <c r="F185" s="320"/>
      <c r="G185" s="328"/>
      <c r="H185" s="327"/>
      <c r="I185" s="328"/>
      <c r="J185" s="327"/>
      <c r="K185" s="328"/>
      <c r="L185" s="327"/>
      <c r="M185" s="320"/>
      <c r="N185" s="307"/>
    </row>
    <row r="186" spans="1:14" ht="13.5" customHeight="1" x14ac:dyDescent="0.15">
      <c r="A186" s="329">
        <f t="shared" ref="A186" si="61">A184+1</f>
        <v>70</v>
      </c>
      <c r="B186" s="320" t="str">
        <f>IF(VLOOKUP($A186,記③男,2,FALSE)="","",VLOOKUP($A186,記③男,2,FALSE))</f>
        <v/>
      </c>
      <c r="C186" s="320"/>
      <c r="D186" s="20" t="str">
        <f>IF($B186="","",IF(VLOOKUP($B186,名簿,3,FALSE)="","",VLOOKUP($B186,名簿,3,FALSE)))</f>
        <v/>
      </c>
      <c r="E186" s="320" t="str">
        <f>IF($B186="","",IF(VLOOKUP($B186,名簿,4,FALSE)="","",VLOOKUP($B186,名簿,4,FALSE)))</f>
        <v/>
      </c>
      <c r="F186" s="320" t="str">
        <f>IF($B186="","",IF(VLOOKUP($B186,名簿,5,FALSE)="","",VLOOKUP($B186,名簿,5,FALSE)))</f>
        <v/>
      </c>
      <c r="G186" s="328" t="str">
        <f>IF(VLOOKUP($A186,記③男,5,FALSE)="","",VLOOKUP($A186,記③男,5,FALSE))</f>
        <v/>
      </c>
      <c r="H186" s="327" t="str">
        <f>IF(VLOOKUP($A186,記③男,6,FALSE)="","",VLOOKUP($A186,記③男,6,FALSE))</f>
        <v/>
      </c>
      <c r="I186" s="328" t="str">
        <f>IF(VLOOKUP($A186,記③男,7,FALSE)="","",VLOOKUP($A186,記③男,7,FALSE))</f>
        <v/>
      </c>
      <c r="J186" s="327" t="str">
        <f>IF(VLOOKUP($A186,記③男,8,FALSE)="","",VLOOKUP($A186,記③男,8,FALSE))</f>
        <v/>
      </c>
      <c r="K186" s="328" t="str">
        <f>IF(VLOOKUP($A186,記③男,9,FALSE)="","",VLOOKUP($A186,記③男,9,FALSE))</f>
        <v/>
      </c>
      <c r="L186" s="327" t="str">
        <f>IF(VLOOKUP($A186,記③男,10,FALSE)="","",VLOOKUP($A186,記③男,10,FALSE))</f>
        <v/>
      </c>
      <c r="M186" s="320" t="str">
        <f>IF($B186="","",IF(VLOOKUP($B186,名簿,7,FALSE)="","",VLOOKUP($B186,名簿,7,FALSE)))</f>
        <v/>
      </c>
      <c r="N186" s="307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20"/>
      <c r="D187" s="19" t="str">
        <f>IF($B186="","",VLOOKUP($B186,名簿,2,FALSE))</f>
        <v/>
      </c>
      <c r="E187" s="320"/>
      <c r="F187" s="320"/>
      <c r="G187" s="328"/>
      <c r="H187" s="327"/>
      <c r="I187" s="328"/>
      <c r="J187" s="327"/>
      <c r="K187" s="328"/>
      <c r="L187" s="327"/>
      <c r="M187" s="320"/>
      <c r="N187" s="307"/>
    </row>
    <row r="188" spans="1:14" ht="13.5" customHeight="1" x14ac:dyDescent="0.15">
      <c r="A188" s="329">
        <f t="shared" ref="A188" si="62">A186+1</f>
        <v>71</v>
      </c>
      <c r="B188" s="320" t="str">
        <f>IF(VLOOKUP($A188,記③男,2,FALSE)="","",VLOOKUP($A188,記③男,2,FALSE))</f>
        <v/>
      </c>
      <c r="C188" s="320"/>
      <c r="D188" s="20" t="str">
        <f>IF($B188="","",IF(VLOOKUP($B188,名簿,3,FALSE)="","",VLOOKUP($B188,名簿,3,FALSE)))</f>
        <v/>
      </c>
      <c r="E188" s="320" t="str">
        <f>IF($B188="","",IF(VLOOKUP($B188,名簿,4,FALSE)="","",VLOOKUP($B188,名簿,4,FALSE)))</f>
        <v/>
      </c>
      <c r="F188" s="320" t="str">
        <f>IF($B188="","",IF(VLOOKUP($B188,名簿,5,FALSE)="","",VLOOKUP($B188,名簿,5,FALSE)))</f>
        <v/>
      </c>
      <c r="G188" s="328" t="str">
        <f>IF(VLOOKUP($A188,記③男,5,FALSE)="","",VLOOKUP($A188,記③男,5,FALSE))</f>
        <v/>
      </c>
      <c r="H188" s="327" t="str">
        <f>IF(VLOOKUP($A188,記③男,6,FALSE)="","",VLOOKUP($A188,記③男,6,FALSE))</f>
        <v/>
      </c>
      <c r="I188" s="328" t="str">
        <f>IF(VLOOKUP($A188,記③男,7,FALSE)="","",VLOOKUP($A188,記③男,7,FALSE))</f>
        <v/>
      </c>
      <c r="J188" s="327" t="str">
        <f>IF(VLOOKUP($A188,記③男,8,FALSE)="","",VLOOKUP($A188,記③男,8,FALSE))</f>
        <v/>
      </c>
      <c r="K188" s="328" t="str">
        <f>IF(VLOOKUP($A188,記③男,9,FALSE)="","",VLOOKUP($A188,記③男,9,FALSE))</f>
        <v/>
      </c>
      <c r="L188" s="327" t="str">
        <f>IF(VLOOKUP($A188,記③男,10,FALSE)="","",VLOOKUP($A188,記③男,10,FALSE))</f>
        <v/>
      </c>
      <c r="M188" s="320" t="str">
        <f>IF($B188="","",IF(VLOOKUP($B188,名簿,7,FALSE)="","",VLOOKUP($B188,名簿,7,FALSE)))</f>
        <v/>
      </c>
      <c r="N188" s="307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20"/>
      <c r="D189" s="19" t="str">
        <f>IF($B188="","",VLOOKUP($B188,名簿,2,FALSE))</f>
        <v/>
      </c>
      <c r="E189" s="320"/>
      <c r="F189" s="320"/>
      <c r="G189" s="328"/>
      <c r="H189" s="327"/>
      <c r="I189" s="328"/>
      <c r="J189" s="327"/>
      <c r="K189" s="328"/>
      <c r="L189" s="327"/>
      <c r="M189" s="320"/>
      <c r="N189" s="307"/>
    </row>
    <row r="190" spans="1:14" ht="13.5" customHeight="1" x14ac:dyDescent="0.15">
      <c r="A190" s="329">
        <f t="shared" ref="A190" si="63">A188+1</f>
        <v>72</v>
      </c>
      <c r="B190" s="320" t="str">
        <f>IF(VLOOKUP($A190,記③男,2,FALSE)="","",VLOOKUP($A190,記③男,2,FALSE))</f>
        <v/>
      </c>
      <c r="C190" s="320"/>
      <c r="D190" s="20" t="str">
        <f>IF($B190="","",IF(VLOOKUP($B190,名簿,3,FALSE)="","",VLOOKUP($B190,名簿,3,FALSE)))</f>
        <v/>
      </c>
      <c r="E190" s="320" t="str">
        <f>IF($B190="","",IF(VLOOKUP($B190,名簿,4,FALSE)="","",VLOOKUP($B190,名簿,4,FALSE)))</f>
        <v/>
      </c>
      <c r="F190" s="320" t="str">
        <f>IF($B190="","",IF(VLOOKUP($B190,名簿,5,FALSE)="","",VLOOKUP($B190,名簿,5,FALSE)))</f>
        <v/>
      </c>
      <c r="G190" s="328" t="str">
        <f>IF(VLOOKUP($A190,記③男,5,FALSE)="","",VLOOKUP($A190,記③男,5,FALSE))</f>
        <v/>
      </c>
      <c r="H190" s="327" t="str">
        <f>IF(VLOOKUP($A190,記③男,6,FALSE)="","",VLOOKUP($A190,記③男,6,FALSE))</f>
        <v/>
      </c>
      <c r="I190" s="328" t="str">
        <f>IF(VLOOKUP($A190,記③男,7,FALSE)="","",VLOOKUP($A190,記③男,7,FALSE))</f>
        <v/>
      </c>
      <c r="J190" s="327" t="str">
        <f>IF(VLOOKUP($A190,記③男,8,FALSE)="","",VLOOKUP($A190,記③男,8,FALSE))</f>
        <v/>
      </c>
      <c r="K190" s="328" t="str">
        <f>IF(VLOOKUP($A190,記③男,9,FALSE)="","",VLOOKUP($A190,記③男,9,FALSE))</f>
        <v/>
      </c>
      <c r="L190" s="327" t="str">
        <f>IF(VLOOKUP($A190,記③男,10,FALSE)="","",VLOOKUP($A190,記③男,10,FALSE))</f>
        <v/>
      </c>
      <c r="M190" s="320" t="str">
        <f>IF($B190="","",IF(VLOOKUP($B190,名簿,7,FALSE)="","",VLOOKUP($B190,名簿,7,FALSE)))</f>
        <v/>
      </c>
      <c r="N190" s="307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20"/>
      <c r="D191" s="19" t="str">
        <f>IF($B190="","",VLOOKUP($B190,名簿,2,FALSE))</f>
        <v/>
      </c>
      <c r="E191" s="320"/>
      <c r="F191" s="320"/>
      <c r="G191" s="328"/>
      <c r="H191" s="327"/>
      <c r="I191" s="328"/>
      <c r="J191" s="327"/>
      <c r="K191" s="328"/>
      <c r="L191" s="327"/>
      <c r="M191" s="320"/>
      <c r="N191" s="307"/>
    </row>
    <row r="192" spans="1:14" ht="13.5" customHeight="1" x14ac:dyDescent="0.15">
      <c r="A192" s="329">
        <f t="shared" ref="A192" si="64">A190+1</f>
        <v>73</v>
      </c>
      <c r="B192" s="320" t="str">
        <f>IF(VLOOKUP($A192,記③男,2,FALSE)="","",VLOOKUP($A192,記③男,2,FALSE))</f>
        <v/>
      </c>
      <c r="C192" s="320"/>
      <c r="D192" s="20" t="str">
        <f>IF($B192="","",IF(VLOOKUP($B192,名簿,3,FALSE)="","",VLOOKUP($B192,名簿,3,FALSE)))</f>
        <v/>
      </c>
      <c r="E192" s="320" t="str">
        <f>IF($B192="","",IF(VLOOKUP($B192,名簿,4,FALSE)="","",VLOOKUP($B192,名簿,4,FALSE)))</f>
        <v/>
      </c>
      <c r="F192" s="320" t="str">
        <f>IF($B192="","",IF(VLOOKUP($B192,名簿,5,FALSE)="","",VLOOKUP($B192,名簿,5,FALSE)))</f>
        <v/>
      </c>
      <c r="G192" s="328" t="str">
        <f>IF(VLOOKUP($A192,記③男,5,FALSE)="","",VLOOKUP($A192,記③男,5,FALSE))</f>
        <v/>
      </c>
      <c r="H192" s="327" t="str">
        <f>IF(VLOOKUP($A192,記③男,6,FALSE)="","",VLOOKUP($A192,記③男,6,FALSE))</f>
        <v/>
      </c>
      <c r="I192" s="328" t="str">
        <f>IF(VLOOKUP($A192,記③男,7,FALSE)="","",VLOOKUP($A192,記③男,7,FALSE))</f>
        <v/>
      </c>
      <c r="J192" s="327" t="str">
        <f>IF(VLOOKUP($A192,記③男,8,FALSE)="","",VLOOKUP($A192,記③男,8,FALSE))</f>
        <v/>
      </c>
      <c r="K192" s="328" t="str">
        <f>IF(VLOOKUP($A192,記③男,9,FALSE)="","",VLOOKUP($A192,記③男,9,FALSE))</f>
        <v/>
      </c>
      <c r="L192" s="327" t="str">
        <f>IF(VLOOKUP($A192,記③男,10,FALSE)="","",VLOOKUP($A192,記③男,10,FALSE))</f>
        <v/>
      </c>
      <c r="M192" s="320" t="str">
        <f>IF($B192="","",IF(VLOOKUP($B192,名簿,7,FALSE)="","",VLOOKUP($B192,名簿,7,FALSE)))</f>
        <v/>
      </c>
      <c r="N192" s="307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20"/>
      <c r="D193" s="19" t="str">
        <f>IF($B192="","",VLOOKUP($B192,名簿,2,FALSE))</f>
        <v/>
      </c>
      <c r="E193" s="320"/>
      <c r="F193" s="320"/>
      <c r="G193" s="328"/>
      <c r="H193" s="327"/>
      <c r="I193" s="328"/>
      <c r="J193" s="327"/>
      <c r="K193" s="328"/>
      <c r="L193" s="327"/>
      <c r="M193" s="320"/>
      <c r="N193" s="307"/>
    </row>
    <row r="194" spans="1:14" ht="13.5" customHeight="1" x14ac:dyDescent="0.15">
      <c r="A194" s="329">
        <f t="shared" ref="A194" si="65">A192+1</f>
        <v>74</v>
      </c>
      <c r="B194" s="320" t="str">
        <f>IF(VLOOKUP($A194,記③男,2,FALSE)="","",VLOOKUP($A194,記③男,2,FALSE))</f>
        <v/>
      </c>
      <c r="C194" s="320"/>
      <c r="D194" s="20" t="str">
        <f>IF($B194="","",IF(VLOOKUP($B194,名簿,3,FALSE)="","",VLOOKUP($B194,名簿,3,FALSE)))</f>
        <v/>
      </c>
      <c r="E194" s="320" t="str">
        <f>IF($B194="","",IF(VLOOKUP($B194,名簿,4,FALSE)="","",VLOOKUP($B194,名簿,4,FALSE)))</f>
        <v/>
      </c>
      <c r="F194" s="320" t="str">
        <f>IF($B194="","",IF(VLOOKUP($B194,名簿,5,FALSE)="","",VLOOKUP($B194,名簿,5,FALSE)))</f>
        <v/>
      </c>
      <c r="G194" s="328" t="str">
        <f>IF(VLOOKUP($A194,記③男,5,FALSE)="","",VLOOKUP($A194,記③男,5,FALSE))</f>
        <v/>
      </c>
      <c r="H194" s="327" t="str">
        <f>IF(VLOOKUP($A194,記③男,6,FALSE)="","",VLOOKUP($A194,記③男,6,FALSE))</f>
        <v/>
      </c>
      <c r="I194" s="328" t="str">
        <f>IF(VLOOKUP($A194,記③男,7,FALSE)="","",VLOOKUP($A194,記③男,7,FALSE))</f>
        <v/>
      </c>
      <c r="J194" s="327" t="str">
        <f>IF(VLOOKUP($A194,記③男,8,FALSE)="","",VLOOKUP($A194,記③男,8,FALSE))</f>
        <v/>
      </c>
      <c r="K194" s="328" t="str">
        <f>IF(VLOOKUP($A194,記③男,9,FALSE)="","",VLOOKUP($A194,記③男,9,FALSE))</f>
        <v/>
      </c>
      <c r="L194" s="327" t="str">
        <f>IF(VLOOKUP($A194,記③男,10,FALSE)="","",VLOOKUP($A194,記③男,10,FALSE))</f>
        <v/>
      </c>
      <c r="M194" s="320" t="str">
        <f>IF($B194="","",IF(VLOOKUP($B194,名簿,7,FALSE)="","",VLOOKUP($B194,名簿,7,FALSE)))</f>
        <v/>
      </c>
      <c r="N194" s="307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20"/>
      <c r="D195" s="19" t="str">
        <f>IF($B194="","",VLOOKUP($B194,名簿,2,FALSE))</f>
        <v/>
      </c>
      <c r="E195" s="320"/>
      <c r="F195" s="320"/>
      <c r="G195" s="328"/>
      <c r="H195" s="327"/>
      <c r="I195" s="328"/>
      <c r="J195" s="327"/>
      <c r="K195" s="328"/>
      <c r="L195" s="327"/>
      <c r="M195" s="320"/>
      <c r="N195" s="307"/>
    </row>
    <row r="196" spans="1:14" ht="13.5" customHeight="1" x14ac:dyDescent="0.15">
      <c r="A196" s="329">
        <f t="shared" ref="A196" si="66">A194+1</f>
        <v>75</v>
      </c>
      <c r="B196" s="320" t="str">
        <f>IF(VLOOKUP($A196,記③男,2,FALSE)="","",VLOOKUP($A196,記③男,2,FALSE))</f>
        <v/>
      </c>
      <c r="C196" s="320"/>
      <c r="D196" s="20" t="str">
        <f>IF($B196="","",IF(VLOOKUP($B196,名簿,3,FALSE)="","",VLOOKUP($B196,名簿,3,FALSE)))</f>
        <v/>
      </c>
      <c r="E196" s="320" t="str">
        <f>IF($B196="","",IF(VLOOKUP($B196,名簿,4,FALSE)="","",VLOOKUP($B196,名簿,4,FALSE)))</f>
        <v/>
      </c>
      <c r="F196" s="320" t="str">
        <f>IF($B196="","",IF(VLOOKUP($B196,名簿,5,FALSE)="","",VLOOKUP($B196,名簿,5,FALSE)))</f>
        <v/>
      </c>
      <c r="G196" s="328" t="str">
        <f>IF(VLOOKUP($A196,記③男,5,FALSE)="","",VLOOKUP($A196,記③男,5,FALSE))</f>
        <v/>
      </c>
      <c r="H196" s="327" t="str">
        <f>IF(VLOOKUP($A196,記③男,6,FALSE)="","",VLOOKUP($A196,記③男,6,FALSE))</f>
        <v/>
      </c>
      <c r="I196" s="328" t="str">
        <f>IF(VLOOKUP($A196,記③男,7,FALSE)="","",VLOOKUP($A196,記③男,7,FALSE))</f>
        <v/>
      </c>
      <c r="J196" s="327" t="str">
        <f>IF(VLOOKUP($A196,記③男,8,FALSE)="","",VLOOKUP($A196,記③男,8,FALSE))</f>
        <v/>
      </c>
      <c r="K196" s="328" t="str">
        <f>IF(VLOOKUP($A196,記③男,9,FALSE)="","",VLOOKUP($A196,記③男,9,FALSE))</f>
        <v/>
      </c>
      <c r="L196" s="327" t="str">
        <f>IF(VLOOKUP($A196,記③男,10,FALSE)="","",VLOOKUP($A196,記③男,10,FALSE))</f>
        <v/>
      </c>
      <c r="M196" s="320" t="str">
        <f>IF($B196="","",IF(VLOOKUP($B196,名簿,7,FALSE)="","",VLOOKUP($B196,名簿,7,FALSE)))</f>
        <v/>
      </c>
      <c r="N196" s="307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20"/>
      <c r="D197" s="19" t="str">
        <f>IF($B196="","",VLOOKUP($B196,名簿,2,FALSE))</f>
        <v/>
      </c>
      <c r="E197" s="320"/>
      <c r="F197" s="320"/>
      <c r="G197" s="328"/>
      <c r="H197" s="327"/>
      <c r="I197" s="328"/>
      <c r="J197" s="327"/>
      <c r="K197" s="328"/>
      <c r="L197" s="327"/>
      <c r="M197" s="320"/>
      <c r="N197" s="307"/>
    </row>
    <row r="198" spans="1:14" ht="13.5" customHeight="1" x14ac:dyDescent="0.15">
      <c r="A198" s="329">
        <f t="shared" ref="A198" si="67">A196+1</f>
        <v>76</v>
      </c>
      <c r="B198" s="320" t="str">
        <f>IF(VLOOKUP($A198,記③男,2,FALSE)="","",VLOOKUP($A198,記③男,2,FALSE))</f>
        <v/>
      </c>
      <c r="C198" s="320"/>
      <c r="D198" s="20" t="str">
        <f>IF($B198="","",IF(VLOOKUP($B198,名簿,3,FALSE)="","",VLOOKUP($B198,名簿,3,FALSE)))</f>
        <v/>
      </c>
      <c r="E198" s="320" t="str">
        <f>IF($B198="","",IF(VLOOKUP($B198,名簿,4,FALSE)="","",VLOOKUP($B198,名簿,4,FALSE)))</f>
        <v/>
      </c>
      <c r="F198" s="320" t="str">
        <f>IF($B198="","",IF(VLOOKUP($B198,名簿,5,FALSE)="","",VLOOKUP($B198,名簿,5,FALSE)))</f>
        <v/>
      </c>
      <c r="G198" s="328" t="str">
        <f>IF(VLOOKUP($A198,記③男,5,FALSE)="","",VLOOKUP($A198,記③男,5,FALSE))</f>
        <v/>
      </c>
      <c r="H198" s="327" t="str">
        <f>IF(VLOOKUP($A198,記③男,6,FALSE)="","",VLOOKUP($A198,記③男,6,FALSE))</f>
        <v/>
      </c>
      <c r="I198" s="328" t="str">
        <f>IF(VLOOKUP($A198,記③男,7,FALSE)="","",VLOOKUP($A198,記③男,7,FALSE))</f>
        <v/>
      </c>
      <c r="J198" s="327" t="str">
        <f>IF(VLOOKUP($A198,記③男,8,FALSE)="","",VLOOKUP($A198,記③男,8,FALSE))</f>
        <v/>
      </c>
      <c r="K198" s="328" t="str">
        <f>IF(VLOOKUP($A198,記③男,9,FALSE)="","",VLOOKUP($A198,記③男,9,FALSE))</f>
        <v/>
      </c>
      <c r="L198" s="327" t="str">
        <f>IF(VLOOKUP($A198,記③男,10,FALSE)="","",VLOOKUP($A198,記③男,10,FALSE))</f>
        <v/>
      </c>
      <c r="M198" s="320" t="str">
        <f>IF($B198="","",IF(VLOOKUP($B198,名簿,7,FALSE)="","",VLOOKUP($B198,名簿,7,FALSE)))</f>
        <v/>
      </c>
      <c r="N198" s="307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20"/>
      <c r="D199" s="19" t="str">
        <f>IF($B198="","",VLOOKUP($B198,名簿,2,FALSE))</f>
        <v/>
      </c>
      <c r="E199" s="320"/>
      <c r="F199" s="320"/>
      <c r="G199" s="328"/>
      <c r="H199" s="327"/>
      <c r="I199" s="328"/>
      <c r="J199" s="327"/>
      <c r="K199" s="328"/>
      <c r="L199" s="327"/>
      <c r="M199" s="320"/>
      <c r="N199" s="307"/>
    </row>
    <row r="200" spans="1:14" ht="13.5" customHeight="1" x14ac:dyDescent="0.15">
      <c r="A200" s="329">
        <f t="shared" ref="A200" si="68">A198+1</f>
        <v>77</v>
      </c>
      <c r="B200" s="320" t="str">
        <f>IF(VLOOKUP($A200,記③男,2,FALSE)="","",VLOOKUP($A200,記③男,2,FALSE))</f>
        <v/>
      </c>
      <c r="C200" s="320"/>
      <c r="D200" s="20" t="str">
        <f>IF($B200="","",IF(VLOOKUP($B200,名簿,3,FALSE)="","",VLOOKUP($B200,名簿,3,FALSE)))</f>
        <v/>
      </c>
      <c r="E200" s="320" t="str">
        <f>IF($B200="","",IF(VLOOKUP($B200,名簿,4,FALSE)="","",VLOOKUP($B200,名簿,4,FALSE)))</f>
        <v/>
      </c>
      <c r="F200" s="320" t="str">
        <f>IF($B200="","",IF(VLOOKUP($B200,名簿,5,FALSE)="","",VLOOKUP($B200,名簿,5,FALSE)))</f>
        <v/>
      </c>
      <c r="G200" s="328" t="str">
        <f>IF(VLOOKUP($A200,記③男,5,FALSE)="","",VLOOKUP($A200,記③男,5,FALSE))</f>
        <v/>
      </c>
      <c r="H200" s="327" t="str">
        <f>IF(VLOOKUP($A200,記③男,6,FALSE)="","",VLOOKUP($A200,記③男,6,FALSE))</f>
        <v/>
      </c>
      <c r="I200" s="328" t="str">
        <f>IF(VLOOKUP($A200,記③男,7,FALSE)="","",VLOOKUP($A200,記③男,7,FALSE))</f>
        <v/>
      </c>
      <c r="J200" s="327" t="str">
        <f>IF(VLOOKUP($A200,記③男,8,FALSE)="","",VLOOKUP($A200,記③男,8,FALSE))</f>
        <v/>
      </c>
      <c r="K200" s="328" t="str">
        <f>IF(VLOOKUP($A200,記③男,9,FALSE)="","",VLOOKUP($A200,記③男,9,FALSE))</f>
        <v/>
      </c>
      <c r="L200" s="327" t="str">
        <f>IF(VLOOKUP($A200,記③男,10,FALSE)="","",VLOOKUP($A200,記③男,10,FALSE))</f>
        <v/>
      </c>
      <c r="M200" s="320" t="str">
        <f>IF($B200="","",IF(VLOOKUP($B200,名簿,7,FALSE)="","",VLOOKUP($B200,名簿,7,FALSE)))</f>
        <v/>
      </c>
      <c r="N200" s="307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20"/>
      <c r="D201" s="19" t="str">
        <f>IF($B200="","",VLOOKUP($B200,名簿,2,FALSE))</f>
        <v/>
      </c>
      <c r="E201" s="320"/>
      <c r="F201" s="320"/>
      <c r="G201" s="328"/>
      <c r="H201" s="327"/>
      <c r="I201" s="328"/>
      <c r="J201" s="327"/>
      <c r="K201" s="328"/>
      <c r="L201" s="327"/>
      <c r="M201" s="320"/>
      <c r="N201" s="307"/>
    </row>
    <row r="202" spans="1:14" ht="13.5" customHeight="1" x14ac:dyDescent="0.15">
      <c r="A202" s="329">
        <f t="shared" ref="A202" si="69">A200+1</f>
        <v>78</v>
      </c>
      <c r="B202" s="320" t="str">
        <f>IF(VLOOKUP($A202,記③男,2,FALSE)="","",VLOOKUP($A202,記③男,2,FALSE))</f>
        <v/>
      </c>
      <c r="C202" s="320"/>
      <c r="D202" s="20" t="str">
        <f>IF($B202="","",IF(VLOOKUP($B202,名簿,3,FALSE)="","",VLOOKUP($B202,名簿,3,FALSE)))</f>
        <v/>
      </c>
      <c r="E202" s="320" t="str">
        <f>IF($B202="","",IF(VLOOKUP($B202,名簿,4,FALSE)="","",VLOOKUP($B202,名簿,4,FALSE)))</f>
        <v/>
      </c>
      <c r="F202" s="320" t="str">
        <f>IF($B202="","",IF(VLOOKUP($B202,名簿,5,FALSE)="","",VLOOKUP($B202,名簿,5,FALSE)))</f>
        <v/>
      </c>
      <c r="G202" s="328" t="str">
        <f>IF(VLOOKUP($A202,記③男,5,FALSE)="","",VLOOKUP($A202,記③男,5,FALSE))</f>
        <v/>
      </c>
      <c r="H202" s="327" t="str">
        <f>IF(VLOOKUP($A202,記③男,6,FALSE)="","",VLOOKUP($A202,記③男,6,FALSE))</f>
        <v/>
      </c>
      <c r="I202" s="328" t="str">
        <f>IF(VLOOKUP($A202,記③男,7,FALSE)="","",VLOOKUP($A202,記③男,7,FALSE))</f>
        <v/>
      </c>
      <c r="J202" s="327" t="str">
        <f>IF(VLOOKUP($A202,記③男,8,FALSE)="","",VLOOKUP($A202,記③男,8,FALSE))</f>
        <v/>
      </c>
      <c r="K202" s="328" t="str">
        <f>IF(VLOOKUP($A202,記③男,9,FALSE)="","",VLOOKUP($A202,記③男,9,FALSE))</f>
        <v/>
      </c>
      <c r="L202" s="327" t="str">
        <f>IF(VLOOKUP($A202,記③男,10,FALSE)="","",VLOOKUP($A202,記③男,10,FALSE))</f>
        <v/>
      </c>
      <c r="M202" s="320" t="str">
        <f>IF($B202="","",IF(VLOOKUP($B202,名簿,7,FALSE)="","",VLOOKUP($B202,名簿,7,FALSE)))</f>
        <v/>
      </c>
      <c r="N202" s="307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20"/>
      <c r="D203" s="19" t="str">
        <f>IF($B202="","",VLOOKUP($B202,名簿,2,FALSE))</f>
        <v/>
      </c>
      <c r="E203" s="320"/>
      <c r="F203" s="320"/>
      <c r="G203" s="328"/>
      <c r="H203" s="327"/>
      <c r="I203" s="328"/>
      <c r="J203" s="327"/>
      <c r="K203" s="328"/>
      <c r="L203" s="327"/>
      <c r="M203" s="320"/>
      <c r="N203" s="307"/>
    </row>
    <row r="204" spans="1:14" ht="13.5" customHeight="1" x14ac:dyDescent="0.15">
      <c r="A204" s="329">
        <f t="shared" ref="A204" si="70">A202+1</f>
        <v>79</v>
      </c>
      <c r="B204" s="320" t="str">
        <f>IF(VLOOKUP($A204,記③男,2,FALSE)="","",VLOOKUP($A204,記③男,2,FALSE))</f>
        <v/>
      </c>
      <c r="C204" s="320"/>
      <c r="D204" s="20" t="str">
        <f>IF($B204="","",IF(VLOOKUP($B204,名簿,3,FALSE)="","",VLOOKUP($B204,名簿,3,FALSE)))</f>
        <v/>
      </c>
      <c r="E204" s="320" t="str">
        <f>IF($B204="","",IF(VLOOKUP($B204,名簿,4,FALSE)="","",VLOOKUP($B204,名簿,4,FALSE)))</f>
        <v/>
      </c>
      <c r="F204" s="320" t="str">
        <f>IF($B204="","",IF(VLOOKUP($B204,名簿,5,FALSE)="","",VLOOKUP($B204,名簿,5,FALSE)))</f>
        <v/>
      </c>
      <c r="G204" s="328" t="str">
        <f>IF(VLOOKUP($A204,記③男,5,FALSE)="","",VLOOKUP($A204,記③男,5,FALSE))</f>
        <v/>
      </c>
      <c r="H204" s="327" t="str">
        <f>IF(VLOOKUP($A204,記③男,6,FALSE)="","",VLOOKUP($A204,記③男,6,FALSE))</f>
        <v/>
      </c>
      <c r="I204" s="328" t="str">
        <f>IF(VLOOKUP($A204,記③男,7,FALSE)="","",VLOOKUP($A204,記③男,7,FALSE))</f>
        <v/>
      </c>
      <c r="J204" s="327" t="str">
        <f>IF(VLOOKUP($A204,記③男,8,FALSE)="","",VLOOKUP($A204,記③男,8,FALSE))</f>
        <v/>
      </c>
      <c r="K204" s="328" t="str">
        <f>IF(VLOOKUP($A204,記③男,9,FALSE)="","",VLOOKUP($A204,記③男,9,FALSE))</f>
        <v/>
      </c>
      <c r="L204" s="327" t="str">
        <f>IF(VLOOKUP($A204,記③男,10,FALSE)="","",VLOOKUP($A204,記③男,10,FALSE))</f>
        <v/>
      </c>
      <c r="M204" s="320" t="str">
        <f>IF($B204="","",IF(VLOOKUP($B204,名簿,7,FALSE)="","",VLOOKUP($B204,名簿,7,FALSE)))</f>
        <v/>
      </c>
      <c r="N204" s="307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20"/>
      <c r="D205" s="19" t="str">
        <f>IF($B204="","",VLOOKUP($B204,名簿,2,FALSE))</f>
        <v/>
      </c>
      <c r="E205" s="320"/>
      <c r="F205" s="320"/>
      <c r="G205" s="328"/>
      <c r="H205" s="327"/>
      <c r="I205" s="328"/>
      <c r="J205" s="327"/>
      <c r="K205" s="328"/>
      <c r="L205" s="327"/>
      <c r="M205" s="320"/>
      <c r="N205" s="307"/>
    </row>
    <row r="206" spans="1:14" ht="13.5" customHeight="1" thickBot="1" x14ac:dyDescent="0.2">
      <c r="A206" s="329">
        <f t="shared" ref="A206" si="71">A204+1</f>
        <v>80</v>
      </c>
      <c r="B206" s="308" t="str">
        <f>IF(VLOOKUP($A206,記③男,2,FALSE)="","",VLOOKUP($A206,記③男,2,FALSE))</f>
        <v/>
      </c>
      <c r="C206" s="308"/>
      <c r="D206" s="20" t="str">
        <f>IF($B206="","",IF(VLOOKUP($B206,名簿,3,FALSE)="","",VLOOKUP($B206,名簿,3,FALSE)))</f>
        <v/>
      </c>
      <c r="E206" s="308" t="str">
        <f>IF($B206="","",IF(VLOOKUP($B206,名簿,4,FALSE)="","",VLOOKUP($B206,名簿,4,FALSE)))</f>
        <v/>
      </c>
      <c r="F206" s="308" t="str">
        <f>IF($B206="","",IF(VLOOKUP($B206,名簿,5,FALSE)="","",VLOOKUP($B206,名簿,5,FALSE)))</f>
        <v/>
      </c>
      <c r="G206" s="343" t="str">
        <f>IF(VLOOKUP($A206,記③男,5,FALSE)="","",VLOOKUP($A206,記③男,5,FALSE))</f>
        <v/>
      </c>
      <c r="H206" s="327" t="str">
        <f>IF(VLOOKUP($A206,記③男,6,FALSE)="","",VLOOKUP($A206,記③男,6,FALSE))</f>
        <v/>
      </c>
      <c r="I206" s="343" t="str">
        <f>IF(VLOOKUP($A206,記③男,7,FALSE)="","",VLOOKUP($A206,記③男,7,FALSE))</f>
        <v/>
      </c>
      <c r="J206" s="327" t="str">
        <f>IF(VLOOKUP($A206,記③男,8,FALSE)="","",VLOOKUP($A206,記③男,8,FALSE))</f>
        <v/>
      </c>
      <c r="K206" s="343" t="str">
        <f>IF(VLOOKUP($A206,記③男,9,FALSE)="","",VLOOKUP($A206,記③男,9,FALSE))</f>
        <v/>
      </c>
      <c r="L206" s="327" t="str">
        <f>IF(VLOOKUP($A206,記③男,10,FALSE)="","",VLOOKUP($A206,記③男,10,FALSE))</f>
        <v/>
      </c>
      <c r="M206" s="308" t="str">
        <f>IF($B206="","",IF(VLOOKUP($B206,名簿,7,FALSE)="","",VLOOKUP($B206,名簿,7,FALSE)))</f>
        <v/>
      </c>
      <c r="N206" s="310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09"/>
      <c r="D207" s="21" t="str">
        <f>IF($B206="","",VLOOKUP($B206,名簿,2,FALSE))</f>
        <v/>
      </c>
      <c r="E207" s="309"/>
      <c r="F207" s="309"/>
      <c r="G207" s="344"/>
      <c r="H207" s="342"/>
      <c r="I207" s="344"/>
      <c r="J207" s="342"/>
      <c r="K207" s="344"/>
      <c r="L207" s="342"/>
      <c r="M207" s="309"/>
      <c r="N207" s="311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IF(SUM(記録会入力!$F$4,記録会入力!$Q$4)=0,"",SUM(記録会入力!$F$4,記録会入力!$Q$4))</f>
        <v/>
      </c>
      <c r="I209" s="323" t="str">
        <f>IF(H209="","",H209*名簿!$L$7)</f>
        <v/>
      </c>
      <c r="J209" s="325" t="s">
        <v>14</v>
      </c>
      <c r="K209" s="321" t="str">
        <f>IF(SUM(記録会入力!$G$4,記録会入力!$R$4)=0,"",SUM(記録会入力!$G$4,記録会入力!$R$4))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2699" priority="2096" stopIfTrue="1">
      <formula>G9="円盤投"</formula>
    </cfRule>
    <cfRule type="expression" dxfId="2698" priority="2097" stopIfTrue="1">
      <formula>G9="やり投"</formula>
    </cfRule>
    <cfRule type="expression" dxfId="2697" priority="2098" stopIfTrue="1">
      <formula>G9="砲丸投"</formula>
    </cfRule>
    <cfRule type="expression" dxfId="2696" priority="2099" stopIfTrue="1">
      <formula>G9="走幅跳"</formula>
    </cfRule>
    <cfRule type="expression" dxfId="2695" priority="2100" stopIfTrue="1">
      <formula>G9="走高跳"</formula>
    </cfRule>
  </conditionalFormatting>
  <conditionalFormatting sqref="L31">
    <cfRule type="expression" dxfId="2694" priority="1841" stopIfTrue="1">
      <formula>K31="円盤投"</formula>
    </cfRule>
    <cfRule type="expression" dxfId="2693" priority="1842" stopIfTrue="1">
      <formula>K31="やり投"</formula>
    </cfRule>
    <cfRule type="expression" dxfId="2692" priority="1843" stopIfTrue="1">
      <formula>K31="砲丸投"</formula>
    </cfRule>
    <cfRule type="expression" dxfId="2691" priority="1844" stopIfTrue="1">
      <formula>K31="走幅跳"</formula>
    </cfRule>
    <cfRule type="expression" dxfId="2690" priority="1845" stopIfTrue="1">
      <formula>K31="走高跳"</formula>
    </cfRule>
  </conditionalFormatting>
  <conditionalFormatting sqref="J35">
    <cfRule type="expression" dxfId="2689" priority="1931" stopIfTrue="1">
      <formula>I35="円盤投"</formula>
    </cfRule>
    <cfRule type="expression" dxfId="2688" priority="1932" stopIfTrue="1">
      <formula>I35="やり投"</formula>
    </cfRule>
    <cfRule type="expression" dxfId="2687" priority="1933" stopIfTrue="1">
      <formula>I35="砲丸投"</formula>
    </cfRule>
    <cfRule type="expression" dxfId="2686" priority="1934" stopIfTrue="1">
      <formula>I35="走幅跳"</formula>
    </cfRule>
    <cfRule type="expression" dxfId="2685" priority="1935" stopIfTrue="1">
      <formula>I35="走高跳"</formula>
    </cfRule>
  </conditionalFormatting>
  <conditionalFormatting sqref="H37">
    <cfRule type="expression" dxfId="2684" priority="2026" stopIfTrue="1">
      <formula>G37="円盤投"</formula>
    </cfRule>
    <cfRule type="expression" dxfId="2683" priority="2027" stopIfTrue="1">
      <formula>G37="やり投"</formula>
    </cfRule>
    <cfRule type="expression" dxfId="2682" priority="2028" stopIfTrue="1">
      <formula>G37="砲丸投"</formula>
    </cfRule>
    <cfRule type="expression" dxfId="2681" priority="2029" stopIfTrue="1">
      <formula>G37="走幅跳"</formula>
    </cfRule>
    <cfRule type="expression" dxfId="2680" priority="2030" stopIfTrue="1">
      <formula>G37="走高跳"</formula>
    </cfRule>
  </conditionalFormatting>
  <conditionalFormatting sqref="J43">
    <cfRule type="expression" dxfId="2679" priority="1911" stopIfTrue="1">
      <formula>I43="円盤投"</formula>
    </cfRule>
    <cfRule type="expression" dxfId="2678" priority="1912" stopIfTrue="1">
      <formula>I43="やり投"</formula>
    </cfRule>
    <cfRule type="expression" dxfId="2677" priority="1913" stopIfTrue="1">
      <formula>I43="砲丸投"</formula>
    </cfRule>
    <cfRule type="expression" dxfId="2676" priority="1914" stopIfTrue="1">
      <formula>I43="走幅跳"</formula>
    </cfRule>
    <cfRule type="expression" dxfId="2675" priority="1915" stopIfTrue="1">
      <formula>I43="走高跳"</formula>
    </cfRule>
  </conditionalFormatting>
  <conditionalFormatting sqref="J41">
    <cfRule type="expression" dxfId="2674" priority="1916" stopIfTrue="1">
      <formula>I41="円盤投"</formula>
    </cfRule>
    <cfRule type="expression" dxfId="2673" priority="1917" stopIfTrue="1">
      <formula>I41="やり投"</formula>
    </cfRule>
    <cfRule type="expression" dxfId="2672" priority="1918" stopIfTrue="1">
      <formula>I41="砲丸投"</formula>
    </cfRule>
    <cfRule type="expression" dxfId="2671" priority="1919" stopIfTrue="1">
      <formula>I41="走幅跳"</formula>
    </cfRule>
    <cfRule type="expression" dxfId="2670" priority="1920" stopIfTrue="1">
      <formula>I41="走高跳"</formula>
    </cfRule>
  </conditionalFormatting>
  <conditionalFormatting sqref="H43">
    <cfRule type="expression" dxfId="2669" priority="2011" stopIfTrue="1">
      <formula>G43="円盤投"</formula>
    </cfRule>
    <cfRule type="expression" dxfId="2668" priority="2012" stopIfTrue="1">
      <formula>G43="やり投"</formula>
    </cfRule>
    <cfRule type="expression" dxfId="2667" priority="2013" stopIfTrue="1">
      <formula>G43="砲丸投"</formula>
    </cfRule>
    <cfRule type="expression" dxfId="2666" priority="2014" stopIfTrue="1">
      <formula>G43="走幅跳"</formula>
    </cfRule>
    <cfRule type="expression" dxfId="2665" priority="2015" stopIfTrue="1">
      <formula>G43="走高跳"</formula>
    </cfRule>
  </conditionalFormatting>
  <conditionalFormatting sqref="J47">
    <cfRule type="expression" dxfId="2664" priority="1901" stopIfTrue="1">
      <formula>I47="円盤投"</formula>
    </cfRule>
    <cfRule type="expression" dxfId="2663" priority="1902" stopIfTrue="1">
      <formula>I47="やり投"</formula>
    </cfRule>
    <cfRule type="expression" dxfId="2662" priority="1903" stopIfTrue="1">
      <formula>I47="砲丸投"</formula>
    </cfRule>
    <cfRule type="expression" dxfId="2661" priority="1904" stopIfTrue="1">
      <formula>I47="走幅跳"</formula>
    </cfRule>
    <cfRule type="expression" dxfId="2660" priority="1905" stopIfTrue="1">
      <formula>I47="走高跳"</formula>
    </cfRule>
  </conditionalFormatting>
  <conditionalFormatting sqref="J9">
    <cfRule type="expression" dxfId="2659" priority="1996" stopIfTrue="1">
      <formula>I9="円盤投"</formula>
    </cfRule>
    <cfRule type="expression" dxfId="2658" priority="1997" stopIfTrue="1">
      <formula>I9="やり投"</formula>
    </cfRule>
    <cfRule type="expression" dxfId="2657" priority="1998" stopIfTrue="1">
      <formula>I9="砲丸投"</formula>
    </cfRule>
    <cfRule type="expression" dxfId="2656" priority="1999" stopIfTrue="1">
      <formula>I9="走幅跳"</formula>
    </cfRule>
    <cfRule type="expression" dxfId="2655" priority="2000" stopIfTrue="1">
      <formula>I9="走高跳"</formula>
    </cfRule>
  </conditionalFormatting>
  <conditionalFormatting sqref="H11">
    <cfRule type="expression" dxfId="2654" priority="2091" stopIfTrue="1">
      <formula>G11="円盤投"</formula>
    </cfRule>
    <cfRule type="expression" dxfId="2653" priority="2092" stopIfTrue="1">
      <formula>G11="やり投"</formula>
    </cfRule>
    <cfRule type="expression" dxfId="2652" priority="2093" stopIfTrue="1">
      <formula>G11="砲丸投"</formula>
    </cfRule>
    <cfRule type="expression" dxfId="2651" priority="2094" stopIfTrue="1">
      <formula>G11="走幅跳"</formula>
    </cfRule>
    <cfRule type="expression" dxfId="2650" priority="2095" stopIfTrue="1">
      <formula>G11="走高跳"</formula>
    </cfRule>
  </conditionalFormatting>
  <conditionalFormatting sqref="H13">
    <cfRule type="expression" dxfId="2649" priority="2086" stopIfTrue="1">
      <formula>G13="円盤投"</formula>
    </cfRule>
    <cfRule type="expression" dxfId="2648" priority="2087" stopIfTrue="1">
      <formula>G13="やり投"</formula>
    </cfRule>
    <cfRule type="expression" dxfId="2647" priority="2088" stopIfTrue="1">
      <formula>G13="砲丸投"</formula>
    </cfRule>
    <cfRule type="expression" dxfId="2646" priority="2089" stopIfTrue="1">
      <formula>G13="走幅跳"</formula>
    </cfRule>
    <cfRule type="expression" dxfId="2645" priority="2090" stopIfTrue="1">
      <formula>G13="走高跳"</formula>
    </cfRule>
  </conditionalFormatting>
  <conditionalFormatting sqref="H15">
    <cfRule type="expression" dxfId="2644" priority="2081" stopIfTrue="1">
      <formula>G15="円盤投"</formula>
    </cfRule>
    <cfRule type="expression" dxfId="2643" priority="2082" stopIfTrue="1">
      <formula>G15="やり投"</formula>
    </cfRule>
    <cfRule type="expression" dxfId="2642" priority="2083" stopIfTrue="1">
      <formula>G15="砲丸投"</formula>
    </cfRule>
    <cfRule type="expression" dxfId="2641" priority="2084" stopIfTrue="1">
      <formula>G15="走幅跳"</formula>
    </cfRule>
    <cfRule type="expression" dxfId="2640" priority="2085" stopIfTrue="1">
      <formula>G15="走高跳"</formula>
    </cfRule>
  </conditionalFormatting>
  <conditionalFormatting sqref="H17">
    <cfRule type="expression" dxfId="2639" priority="2076" stopIfTrue="1">
      <formula>G17="円盤投"</formula>
    </cfRule>
    <cfRule type="expression" dxfId="2638" priority="2077" stopIfTrue="1">
      <formula>G17="やり投"</formula>
    </cfRule>
    <cfRule type="expression" dxfId="2637" priority="2078" stopIfTrue="1">
      <formula>G17="砲丸投"</formula>
    </cfRule>
    <cfRule type="expression" dxfId="2636" priority="2079" stopIfTrue="1">
      <formula>G17="走幅跳"</formula>
    </cfRule>
    <cfRule type="expression" dxfId="2635" priority="2080" stopIfTrue="1">
      <formula>G17="走高跳"</formula>
    </cfRule>
  </conditionalFormatting>
  <conditionalFormatting sqref="H19">
    <cfRule type="expression" dxfId="2634" priority="2071" stopIfTrue="1">
      <formula>G19="円盤投"</formula>
    </cfRule>
    <cfRule type="expression" dxfId="2633" priority="2072" stopIfTrue="1">
      <formula>G19="やり投"</formula>
    </cfRule>
    <cfRule type="expression" dxfId="2632" priority="2073" stopIfTrue="1">
      <formula>G19="砲丸投"</formula>
    </cfRule>
    <cfRule type="expression" dxfId="2631" priority="2074" stopIfTrue="1">
      <formula>G19="走幅跳"</formula>
    </cfRule>
    <cfRule type="expression" dxfId="2630" priority="2075" stopIfTrue="1">
      <formula>G19="走高跳"</formula>
    </cfRule>
  </conditionalFormatting>
  <conditionalFormatting sqref="H21">
    <cfRule type="expression" dxfId="2629" priority="2066" stopIfTrue="1">
      <formula>G21="円盤投"</formula>
    </cfRule>
    <cfRule type="expression" dxfId="2628" priority="2067" stopIfTrue="1">
      <formula>G21="やり投"</formula>
    </cfRule>
    <cfRule type="expression" dxfId="2627" priority="2068" stopIfTrue="1">
      <formula>G21="砲丸投"</formula>
    </cfRule>
    <cfRule type="expression" dxfId="2626" priority="2069" stopIfTrue="1">
      <formula>G21="走幅跳"</formula>
    </cfRule>
    <cfRule type="expression" dxfId="2625" priority="2070" stopIfTrue="1">
      <formula>G21="走高跳"</formula>
    </cfRule>
  </conditionalFormatting>
  <conditionalFormatting sqref="H23">
    <cfRule type="expression" dxfId="2624" priority="2061" stopIfTrue="1">
      <formula>G23="円盤投"</formula>
    </cfRule>
    <cfRule type="expression" dxfId="2623" priority="2062" stopIfTrue="1">
      <formula>G23="やり投"</formula>
    </cfRule>
    <cfRule type="expression" dxfId="2622" priority="2063" stopIfTrue="1">
      <formula>G23="砲丸投"</formula>
    </cfRule>
    <cfRule type="expression" dxfId="2621" priority="2064" stopIfTrue="1">
      <formula>G23="走幅跳"</formula>
    </cfRule>
    <cfRule type="expression" dxfId="2620" priority="2065" stopIfTrue="1">
      <formula>G23="走高跳"</formula>
    </cfRule>
  </conditionalFormatting>
  <conditionalFormatting sqref="H25">
    <cfRule type="expression" dxfId="2619" priority="2056" stopIfTrue="1">
      <formula>G25="円盤投"</formula>
    </cfRule>
    <cfRule type="expression" dxfId="2618" priority="2057" stopIfTrue="1">
      <formula>G25="やり投"</formula>
    </cfRule>
    <cfRule type="expression" dxfId="2617" priority="2058" stopIfTrue="1">
      <formula>G25="砲丸投"</formula>
    </cfRule>
    <cfRule type="expression" dxfId="2616" priority="2059" stopIfTrue="1">
      <formula>G25="走幅跳"</formula>
    </cfRule>
    <cfRule type="expression" dxfId="2615" priority="2060" stopIfTrue="1">
      <formula>G25="走高跳"</formula>
    </cfRule>
  </conditionalFormatting>
  <conditionalFormatting sqref="H27">
    <cfRule type="expression" dxfId="2614" priority="2051" stopIfTrue="1">
      <formula>G27="円盤投"</formula>
    </cfRule>
    <cfRule type="expression" dxfId="2613" priority="2052" stopIfTrue="1">
      <formula>G27="やり投"</formula>
    </cfRule>
    <cfRule type="expression" dxfId="2612" priority="2053" stopIfTrue="1">
      <formula>G27="砲丸投"</formula>
    </cfRule>
    <cfRule type="expression" dxfId="2611" priority="2054" stopIfTrue="1">
      <formula>G27="走幅跳"</formula>
    </cfRule>
    <cfRule type="expression" dxfId="2610" priority="2055" stopIfTrue="1">
      <formula>G27="走高跳"</formula>
    </cfRule>
  </conditionalFormatting>
  <conditionalFormatting sqref="H29">
    <cfRule type="expression" dxfId="2609" priority="2046" stopIfTrue="1">
      <formula>G29="円盤投"</formula>
    </cfRule>
    <cfRule type="expression" dxfId="2608" priority="2047" stopIfTrue="1">
      <formula>G29="やり投"</formula>
    </cfRule>
    <cfRule type="expression" dxfId="2607" priority="2048" stopIfTrue="1">
      <formula>G29="砲丸投"</formula>
    </cfRule>
    <cfRule type="expression" dxfId="2606" priority="2049" stopIfTrue="1">
      <formula>G29="走幅跳"</formula>
    </cfRule>
    <cfRule type="expression" dxfId="2605" priority="2050" stopIfTrue="1">
      <formula>G29="走高跳"</formula>
    </cfRule>
  </conditionalFormatting>
  <conditionalFormatting sqref="H31">
    <cfRule type="expression" dxfId="2604" priority="2041" stopIfTrue="1">
      <formula>G31="円盤投"</formula>
    </cfRule>
    <cfRule type="expression" dxfId="2603" priority="2042" stopIfTrue="1">
      <formula>G31="やり投"</formula>
    </cfRule>
    <cfRule type="expression" dxfId="2602" priority="2043" stopIfTrue="1">
      <formula>G31="砲丸投"</formula>
    </cfRule>
    <cfRule type="expression" dxfId="2601" priority="2044" stopIfTrue="1">
      <formula>G31="走幅跳"</formula>
    </cfRule>
    <cfRule type="expression" dxfId="2600" priority="2045" stopIfTrue="1">
      <formula>G31="走高跳"</formula>
    </cfRule>
  </conditionalFormatting>
  <conditionalFormatting sqref="H33">
    <cfRule type="expression" dxfId="2599" priority="2036" stopIfTrue="1">
      <formula>G33="円盤投"</formula>
    </cfRule>
    <cfRule type="expression" dxfId="2598" priority="2037" stopIfTrue="1">
      <formula>G33="やり投"</formula>
    </cfRule>
    <cfRule type="expression" dxfId="2597" priority="2038" stopIfTrue="1">
      <formula>G33="砲丸投"</formula>
    </cfRule>
    <cfRule type="expression" dxfId="2596" priority="2039" stopIfTrue="1">
      <formula>G33="走幅跳"</formula>
    </cfRule>
    <cfRule type="expression" dxfId="2595" priority="2040" stopIfTrue="1">
      <formula>G33="走高跳"</formula>
    </cfRule>
  </conditionalFormatting>
  <conditionalFormatting sqref="H35">
    <cfRule type="expression" dxfId="2594" priority="2031" stopIfTrue="1">
      <formula>G35="円盤投"</formula>
    </cfRule>
    <cfRule type="expression" dxfId="2593" priority="2032" stopIfTrue="1">
      <formula>G35="やり投"</formula>
    </cfRule>
    <cfRule type="expression" dxfId="2592" priority="2033" stopIfTrue="1">
      <formula>G35="砲丸投"</formula>
    </cfRule>
    <cfRule type="expression" dxfId="2591" priority="2034" stopIfTrue="1">
      <formula>G35="走幅跳"</formula>
    </cfRule>
    <cfRule type="expression" dxfId="2590" priority="2035" stopIfTrue="1">
      <formula>G35="走高跳"</formula>
    </cfRule>
  </conditionalFormatting>
  <conditionalFormatting sqref="H39">
    <cfRule type="expression" dxfId="2589" priority="2021" stopIfTrue="1">
      <formula>G39="円盤投"</formula>
    </cfRule>
    <cfRule type="expression" dxfId="2588" priority="2022" stopIfTrue="1">
      <formula>G39="やり投"</formula>
    </cfRule>
    <cfRule type="expression" dxfId="2587" priority="2023" stopIfTrue="1">
      <formula>G39="砲丸投"</formula>
    </cfRule>
    <cfRule type="expression" dxfId="2586" priority="2024" stopIfTrue="1">
      <formula>G39="走幅跳"</formula>
    </cfRule>
    <cfRule type="expression" dxfId="2585" priority="2025" stopIfTrue="1">
      <formula>G39="走高跳"</formula>
    </cfRule>
  </conditionalFormatting>
  <conditionalFormatting sqref="H41">
    <cfRule type="expression" dxfId="2584" priority="2016" stopIfTrue="1">
      <formula>G41="円盤投"</formula>
    </cfRule>
    <cfRule type="expression" dxfId="2583" priority="2017" stopIfTrue="1">
      <formula>G41="やり投"</formula>
    </cfRule>
    <cfRule type="expression" dxfId="2582" priority="2018" stopIfTrue="1">
      <formula>G41="砲丸投"</formula>
    </cfRule>
    <cfRule type="expression" dxfId="2581" priority="2019" stopIfTrue="1">
      <formula>G41="走幅跳"</formula>
    </cfRule>
    <cfRule type="expression" dxfId="2580" priority="2020" stopIfTrue="1">
      <formula>G41="走高跳"</formula>
    </cfRule>
  </conditionalFormatting>
  <conditionalFormatting sqref="H45">
    <cfRule type="expression" dxfId="2579" priority="2006" stopIfTrue="1">
      <formula>G45="円盤投"</formula>
    </cfRule>
    <cfRule type="expression" dxfId="2578" priority="2007" stopIfTrue="1">
      <formula>G45="やり投"</formula>
    </cfRule>
    <cfRule type="expression" dxfId="2577" priority="2008" stopIfTrue="1">
      <formula>G45="砲丸投"</formula>
    </cfRule>
    <cfRule type="expression" dxfId="2576" priority="2009" stopIfTrue="1">
      <formula>G45="走幅跳"</formula>
    </cfRule>
    <cfRule type="expression" dxfId="2575" priority="2010" stopIfTrue="1">
      <formula>G45="走高跳"</formula>
    </cfRule>
  </conditionalFormatting>
  <conditionalFormatting sqref="H47">
    <cfRule type="expression" dxfId="2574" priority="2001" stopIfTrue="1">
      <formula>G47="円盤投"</formula>
    </cfRule>
    <cfRule type="expression" dxfId="2573" priority="2002" stopIfTrue="1">
      <formula>G47="やり投"</formula>
    </cfRule>
    <cfRule type="expression" dxfId="2572" priority="2003" stopIfTrue="1">
      <formula>G47="砲丸投"</formula>
    </cfRule>
    <cfRule type="expression" dxfId="2571" priority="2004" stopIfTrue="1">
      <formula>G47="走幅跳"</formula>
    </cfRule>
    <cfRule type="expression" dxfId="2570" priority="2005" stopIfTrue="1">
      <formula>G47="走高跳"</formula>
    </cfRule>
  </conditionalFormatting>
  <conditionalFormatting sqref="J11">
    <cfRule type="expression" dxfId="2569" priority="1991" stopIfTrue="1">
      <formula>I11="円盤投"</formula>
    </cfRule>
    <cfRule type="expression" dxfId="2568" priority="1992" stopIfTrue="1">
      <formula>I11="やり投"</formula>
    </cfRule>
    <cfRule type="expression" dxfId="2567" priority="1993" stopIfTrue="1">
      <formula>I11="砲丸投"</formula>
    </cfRule>
    <cfRule type="expression" dxfId="2566" priority="1994" stopIfTrue="1">
      <formula>I11="走幅跳"</formula>
    </cfRule>
    <cfRule type="expression" dxfId="2565" priority="1995" stopIfTrue="1">
      <formula>I11="走高跳"</formula>
    </cfRule>
  </conditionalFormatting>
  <conditionalFormatting sqref="J13">
    <cfRule type="expression" dxfId="2564" priority="1986" stopIfTrue="1">
      <formula>I13="円盤投"</formula>
    </cfRule>
    <cfRule type="expression" dxfId="2563" priority="1987" stopIfTrue="1">
      <formula>I13="やり投"</formula>
    </cfRule>
    <cfRule type="expression" dxfId="2562" priority="1988" stopIfTrue="1">
      <formula>I13="砲丸投"</formula>
    </cfRule>
    <cfRule type="expression" dxfId="2561" priority="1989" stopIfTrue="1">
      <formula>I13="走幅跳"</formula>
    </cfRule>
    <cfRule type="expression" dxfId="2560" priority="1990" stopIfTrue="1">
      <formula>I13="走高跳"</formula>
    </cfRule>
  </conditionalFormatting>
  <conditionalFormatting sqref="J15">
    <cfRule type="expression" dxfId="2559" priority="1981" stopIfTrue="1">
      <formula>I15="円盤投"</formula>
    </cfRule>
    <cfRule type="expression" dxfId="2558" priority="1982" stopIfTrue="1">
      <formula>I15="やり投"</formula>
    </cfRule>
    <cfRule type="expression" dxfId="2557" priority="1983" stopIfTrue="1">
      <formula>I15="砲丸投"</formula>
    </cfRule>
    <cfRule type="expression" dxfId="2556" priority="1984" stopIfTrue="1">
      <formula>I15="走幅跳"</formula>
    </cfRule>
    <cfRule type="expression" dxfId="2555" priority="1985" stopIfTrue="1">
      <formula>I15="走高跳"</formula>
    </cfRule>
  </conditionalFormatting>
  <conditionalFormatting sqref="J17">
    <cfRule type="expression" dxfId="2554" priority="1976" stopIfTrue="1">
      <formula>I17="円盤投"</formula>
    </cfRule>
    <cfRule type="expression" dxfId="2553" priority="1977" stopIfTrue="1">
      <formula>I17="やり投"</formula>
    </cfRule>
    <cfRule type="expression" dxfId="2552" priority="1978" stopIfTrue="1">
      <formula>I17="砲丸投"</formula>
    </cfRule>
    <cfRule type="expression" dxfId="2551" priority="1979" stopIfTrue="1">
      <formula>I17="走幅跳"</formula>
    </cfRule>
    <cfRule type="expression" dxfId="2550" priority="1980" stopIfTrue="1">
      <formula>I17="走高跳"</formula>
    </cfRule>
  </conditionalFormatting>
  <conditionalFormatting sqref="J19">
    <cfRule type="expression" dxfId="2549" priority="1971" stopIfTrue="1">
      <formula>I19="円盤投"</formula>
    </cfRule>
    <cfRule type="expression" dxfId="2548" priority="1972" stopIfTrue="1">
      <formula>I19="やり投"</formula>
    </cfRule>
    <cfRule type="expression" dxfId="2547" priority="1973" stopIfTrue="1">
      <formula>I19="砲丸投"</formula>
    </cfRule>
    <cfRule type="expression" dxfId="2546" priority="1974" stopIfTrue="1">
      <formula>I19="走幅跳"</formula>
    </cfRule>
    <cfRule type="expression" dxfId="2545" priority="1975" stopIfTrue="1">
      <formula>I19="走高跳"</formula>
    </cfRule>
  </conditionalFormatting>
  <conditionalFormatting sqref="J21">
    <cfRule type="expression" dxfId="2544" priority="1966" stopIfTrue="1">
      <formula>I21="円盤投"</formula>
    </cfRule>
    <cfRule type="expression" dxfId="2543" priority="1967" stopIfTrue="1">
      <formula>I21="やり投"</formula>
    </cfRule>
    <cfRule type="expression" dxfId="2542" priority="1968" stopIfTrue="1">
      <formula>I21="砲丸投"</formula>
    </cfRule>
    <cfRule type="expression" dxfId="2541" priority="1969" stopIfTrue="1">
      <formula>I21="走幅跳"</formula>
    </cfRule>
    <cfRule type="expression" dxfId="2540" priority="1970" stopIfTrue="1">
      <formula>I21="走高跳"</formula>
    </cfRule>
  </conditionalFormatting>
  <conditionalFormatting sqref="J23">
    <cfRule type="expression" dxfId="2539" priority="1961" stopIfTrue="1">
      <formula>I23="円盤投"</formula>
    </cfRule>
    <cfRule type="expression" dxfId="2538" priority="1962" stopIfTrue="1">
      <formula>I23="やり投"</formula>
    </cfRule>
    <cfRule type="expression" dxfId="2537" priority="1963" stopIfTrue="1">
      <formula>I23="砲丸投"</formula>
    </cfRule>
    <cfRule type="expression" dxfId="2536" priority="1964" stopIfTrue="1">
      <formula>I23="走幅跳"</formula>
    </cfRule>
    <cfRule type="expression" dxfId="2535" priority="1965" stopIfTrue="1">
      <formula>I23="走高跳"</formula>
    </cfRule>
  </conditionalFormatting>
  <conditionalFormatting sqref="J25">
    <cfRule type="expression" dxfId="2534" priority="1956" stopIfTrue="1">
      <formula>I25="円盤投"</formula>
    </cfRule>
    <cfRule type="expression" dxfId="2533" priority="1957" stopIfTrue="1">
      <formula>I25="やり投"</formula>
    </cfRule>
    <cfRule type="expression" dxfId="2532" priority="1958" stopIfTrue="1">
      <formula>I25="砲丸投"</formula>
    </cfRule>
    <cfRule type="expression" dxfId="2531" priority="1959" stopIfTrue="1">
      <formula>I25="走幅跳"</formula>
    </cfRule>
    <cfRule type="expression" dxfId="2530" priority="1960" stopIfTrue="1">
      <formula>I25="走高跳"</formula>
    </cfRule>
  </conditionalFormatting>
  <conditionalFormatting sqref="J27">
    <cfRule type="expression" dxfId="2529" priority="1951" stopIfTrue="1">
      <formula>I27="円盤投"</formula>
    </cfRule>
    <cfRule type="expression" dxfId="2528" priority="1952" stopIfTrue="1">
      <formula>I27="やり投"</formula>
    </cfRule>
    <cfRule type="expression" dxfId="2527" priority="1953" stopIfTrue="1">
      <formula>I27="砲丸投"</formula>
    </cfRule>
    <cfRule type="expression" dxfId="2526" priority="1954" stopIfTrue="1">
      <formula>I27="走幅跳"</formula>
    </cfRule>
    <cfRule type="expression" dxfId="2525" priority="1955" stopIfTrue="1">
      <formula>I27="走高跳"</formula>
    </cfRule>
  </conditionalFormatting>
  <conditionalFormatting sqref="J29">
    <cfRule type="expression" dxfId="2524" priority="1946" stopIfTrue="1">
      <formula>I29="円盤投"</formula>
    </cfRule>
    <cfRule type="expression" dxfId="2523" priority="1947" stopIfTrue="1">
      <formula>I29="やり投"</formula>
    </cfRule>
    <cfRule type="expression" dxfId="2522" priority="1948" stopIfTrue="1">
      <formula>I29="砲丸投"</formula>
    </cfRule>
    <cfRule type="expression" dxfId="2521" priority="1949" stopIfTrue="1">
      <formula>I29="走幅跳"</formula>
    </cfRule>
    <cfRule type="expression" dxfId="2520" priority="1950" stopIfTrue="1">
      <formula>I29="走高跳"</formula>
    </cfRule>
  </conditionalFormatting>
  <conditionalFormatting sqref="J31">
    <cfRule type="expression" dxfId="2519" priority="1941" stopIfTrue="1">
      <formula>I31="円盤投"</formula>
    </cfRule>
    <cfRule type="expression" dxfId="2518" priority="1942" stopIfTrue="1">
      <formula>I31="やり投"</formula>
    </cfRule>
    <cfRule type="expression" dxfId="2517" priority="1943" stopIfTrue="1">
      <formula>I31="砲丸投"</formula>
    </cfRule>
    <cfRule type="expression" dxfId="2516" priority="1944" stopIfTrue="1">
      <formula>I31="走幅跳"</formula>
    </cfRule>
    <cfRule type="expression" dxfId="2515" priority="1945" stopIfTrue="1">
      <formula>I31="走高跳"</formula>
    </cfRule>
  </conditionalFormatting>
  <conditionalFormatting sqref="J33">
    <cfRule type="expression" dxfId="2514" priority="1936" stopIfTrue="1">
      <formula>I33="円盤投"</formula>
    </cfRule>
    <cfRule type="expression" dxfId="2513" priority="1937" stopIfTrue="1">
      <formula>I33="やり投"</formula>
    </cfRule>
    <cfRule type="expression" dxfId="2512" priority="1938" stopIfTrue="1">
      <formula>I33="砲丸投"</formula>
    </cfRule>
    <cfRule type="expression" dxfId="2511" priority="1939" stopIfTrue="1">
      <formula>I33="走幅跳"</formula>
    </cfRule>
    <cfRule type="expression" dxfId="2510" priority="1940" stopIfTrue="1">
      <formula>I33="走高跳"</formula>
    </cfRule>
  </conditionalFormatting>
  <conditionalFormatting sqref="J37">
    <cfRule type="expression" dxfId="2509" priority="1926" stopIfTrue="1">
      <formula>I37="円盤投"</formula>
    </cfRule>
    <cfRule type="expression" dxfId="2508" priority="1927" stopIfTrue="1">
      <formula>I37="やり投"</formula>
    </cfRule>
    <cfRule type="expression" dxfId="2507" priority="1928" stopIfTrue="1">
      <formula>I37="砲丸投"</formula>
    </cfRule>
    <cfRule type="expression" dxfId="2506" priority="1929" stopIfTrue="1">
      <formula>I37="走幅跳"</formula>
    </cfRule>
    <cfRule type="expression" dxfId="2505" priority="1930" stopIfTrue="1">
      <formula>I37="走高跳"</formula>
    </cfRule>
  </conditionalFormatting>
  <conditionalFormatting sqref="J39">
    <cfRule type="expression" dxfId="2504" priority="1921" stopIfTrue="1">
      <formula>I39="円盤投"</formula>
    </cfRule>
    <cfRule type="expression" dxfId="2503" priority="1922" stopIfTrue="1">
      <formula>I39="やり投"</formula>
    </cfRule>
    <cfRule type="expression" dxfId="2502" priority="1923" stopIfTrue="1">
      <formula>I39="砲丸投"</formula>
    </cfRule>
    <cfRule type="expression" dxfId="2501" priority="1924" stopIfTrue="1">
      <formula>I39="走幅跳"</formula>
    </cfRule>
    <cfRule type="expression" dxfId="2500" priority="1925" stopIfTrue="1">
      <formula>I39="走高跳"</formula>
    </cfRule>
  </conditionalFormatting>
  <conditionalFormatting sqref="J45">
    <cfRule type="expression" dxfId="2499" priority="1906" stopIfTrue="1">
      <formula>I45="円盤投"</formula>
    </cfRule>
    <cfRule type="expression" dxfId="2498" priority="1907" stopIfTrue="1">
      <formula>I45="やり投"</formula>
    </cfRule>
    <cfRule type="expression" dxfId="2497" priority="1908" stopIfTrue="1">
      <formula>I45="砲丸投"</formula>
    </cfRule>
    <cfRule type="expression" dxfId="2496" priority="1909" stopIfTrue="1">
      <formula>I45="走幅跳"</formula>
    </cfRule>
    <cfRule type="expression" dxfId="2495" priority="1910" stopIfTrue="1">
      <formula>I45="走高跳"</formula>
    </cfRule>
  </conditionalFormatting>
  <conditionalFormatting sqref="L9">
    <cfRule type="expression" dxfId="2494" priority="1896" stopIfTrue="1">
      <formula>K9="円盤投"</formula>
    </cfRule>
    <cfRule type="expression" dxfId="2493" priority="1897" stopIfTrue="1">
      <formula>K9="やり投"</formula>
    </cfRule>
    <cfRule type="expression" dxfId="2492" priority="1898" stopIfTrue="1">
      <formula>K9="砲丸投"</formula>
    </cfRule>
    <cfRule type="expression" dxfId="2491" priority="1899" stopIfTrue="1">
      <formula>K9="走幅跳"</formula>
    </cfRule>
    <cfRule type="expression" dxfId="2490" priority="1900" stopIfTrue="1">
      <formula>K9="走高跳"</formula>
    </cfRule>
  </conditionalFormatting>
  <conditionalFormatting sqref="L11">
    <cfRule type="expression" dxfId="2489" priority="1891" stopIfTrue="1">
      <formula>K11="円盤投"</formula>
    </cfRule>
    <cfRule type="expression" dxfId="2488" priority="1892" stopIfTrue="1">
      <formula>K11="やり投"</formula>
    </cfRule>
    <cfRule type="expression" dxfId="2487" priority="1893" stopIfTrue="1">
      <formula>K11="砲丸投"</formula>
    </cfRule>
    <cfRule type="expression" dxfId="2486" priority="1894" stopIfTrue="1">
      <formula>K11="走幅跳"</formula>
    </cfRule>
    <cfRule type="expression" dxfId="2485" priority="1895" stopIfTrue="1">
      <formula>K11="走高跳"</formula>
    </cfRule>
  </conditionalFormatting>
  <conditionalFormatting sqref="L13">
    <cfRule type="expression" dxfId="2484" priority="1886" stopIfTrue="1">
      <formula>K13="円盤投"</formula>
    </cfRule>
    <cfRule type="expression" dxfId="2483" priority="1887" stopIfTrue="1">
      <formula>K13="やり投"</formula>
    </cfRule>
    <cfRule type="expression" dxfId="2482" priority="1888" stopIfTrue="1">
      <formula>K13="砲丸投"</formula>
    </cfRule>
    <cfRule type="expression" dxfId="2481" priority="1889" stopIfTrue="1">
      <formula>K13="走幅跳"</formula>
    </cfRule>
    <cfRule type="expression" dxfId="2480" priority="1890" stopIfTrue="1">
      <formula>K13="走高跳"</formula>
    </cfRule>
  </conditionalFormatting>
  <conditionalFormatting sqref="L15">
    <cfRule type="expression" dxfId="2479" priority="1881" stopIfTrue="1">
      <formula>K15="円盤投"</formula>
    </cfRule>
    <cfRule type="expression" dxfId="2478" priority="1882" stopIfTrue="1">
      <formula>K15="やり投"</formula>
    </cfRule>
    <cfRule type="expression" dxfId="2477" priority="1883" stopIfTrue="1">
      <formula>K15="砲丸投"</formula>
    </cfRule>
    <cfRule type="expression" dxfId="2476" priority="1884" stopIfTrue="1">
      <formula>K15="走幅跳"</formula>
    </cfRule>
    <cfRule type="expression" dxfId="2475" priority="1885" stopIfTrue="1">
      <formula>K15="走高跳"</formula>
    </cfRule>
  </conditionalFormatting>
  <conditionalFormatting sqref="L17">
    <cfRule type="expression" dxfId="2474" priority="1876" stopIfTrue="1">
      <formula>K17="円盤投"</formula>
    </cfRule>
    <cfRule type="expression" dxfId="2473" priority="1877" stopIfTrue="1">
      <formula>K17="やり投"</formula>
    </cfRule>
    <cfRule type="expression" dxfId="2472" priority="1878" stopIfTrue="1">
      <formula>K17="砲丸投"</formula>
    </cfRule>
    <cfRule type="expression" dxfId="2471" priority="1879" stopIfTrue="1">
      <formula>K17="走幅跳"</formula>
    </cfRule>
    <cfRule type="expression" dxfId="2470" priority="1880" stopIfTrue="1">
      <formula>K17="走高跳"</formula>
    </cfRule>
  </conditionalFormatting>
  <conditionalFormatting sqref="L19">
    <cfRule type="expression" dxfId="2469" priority="1871" stopIfTrue="1">
      <formula>K19="円盤投"</formula>
    </cfRule>
    <cfRule type="expression" dxfId="2468" priority="1872" stopIfTrue="1">
      <formula>K19="やり投"</formula>
    </cfRule>
    <cfRule type="expression" dxfId="2467" priority="1873" stopIfTrue="1">
      <formula>K19="砲丸投"</formula>
    </cfRule>
    <cfRule type="expression" dxfId="2466" priority="1874" stopIfTrue="1">
      <formula>K19="走幅跳"</formula>
    </cfRule>
    <cfRule type="expression" dxfId="2465" priority="1875" stopIfTrue="1">
      <formula>K19="走高跳"</formula>
    </cfRule>
  </conditionalFormatting>
  <conditionalFormatting sqref="L21">
    <cfRule type="expression" dxfId="2464" priority="1866" stopIfTrue="1">
      <formula>K21="円盤投"</formula>
    </cfRule>
    <cfRule type="expression" dxfId="2463" priority="1867" stopIfTrue="1">
      <formula>K21="やり投"</formula>
    </cfRule>
    <cfRule type="expression" dxfId="2462" priority="1868" stopIfTrue="1">
      <formula>K21="砲丸投"</formula>
    </cfRule>
    <cfRule type="expression" dxfId="2461" priority="1869" stopIfTrue="1">
      <formula>K21="走幅跳"</formula>
    </cfRule>
    <cfRule type="expression" dxfId="2460" priority="1870" stopIfTrue="1">
      <formula>K21="走高跳"</formula>
    </cfRule>
  </conditionalFormatting>
  <conditionalFormatting sqref="L23">
    <cfRule type="expression" dxfId="2459" priority="1861" stopIfTrue="1">
      <formula>K23="円盤投"</formula>
    </cfRule>
    <cfRule type="expression" dxfId="2458" priority="1862" stopIfTrue="1">
      <formula>K23="やり投"</formula>
    </cfRule>
    <cfRule type="expression" dxfId="2457" priority="1863" stopIfTrue="1">
      <formula>K23="砲丸投"</formula>
    </cfRule>
    <cfRule type="expression" dxfId="2456" priority="1864" stopIfTrue="1">
      <formula>K23="走幅跳"</formula>
    </cfRule>
    <cfRule type="expression" dxfId="2455" priority="1865" stopIfTrue="1">
      <formula>K23="走高跳"</formula>
    </cfRule>
  </conditionalFormatting>
  <conditionalFormatting sqref="L25">
    <cfRule type="expression" dxfId="2454" priority="1856" stopIfTrue="1">
      <formula>K25="円盤投"</formula>
    </cfRule>
    <cfRule type="expression" dxfId="2453" priority="1857" stopIfTrue="1">
      <formula>K25="やり投"</formula>
    </cfRule>
    <cfRule type="expression" dxfId="2452" priority="1858" stopIfTrue="1">
      <formula>K25="砲丸投"</formula>
    </cfRule>
    <cfRule type="expression" dxfId="2451" priority="1859" stopIfTrue="1">
      <formula>K25="走幅跳"</formula>
    </cfRule>
    <cfRule type="expression" dxfId="2450" priority="1860" stopIfTrue="1">
      <formula>K25="走高跳"</formula>
    </cfRule>
  </conditionalFormatting>
  <conditionalFormatting sqref="L27">
    <cfRule type="expression" dxfId="2449" priority="1851" stopIfTrue="1">
      <formula>K27="円盤投"</formula>
    </cfRule>
    <cfRule type="expression" dxfId="2448" priority="1852" stopIfTrue="1">
      <formula>K27="やり投"</formula>
    </cfRule>
    <cfRule type="expression" dxfId="2447" priority="1853" stopIfTrue="1">
      <formula>K27="砲丸投"</formula>
    </cfRule>
    <cfRule type="expression" dxfId="2446" priority="1854" stopIfTrue="1">
      <formula>K27="走幅跳"</formula>
    </cfRule>
    <cfRule type="expression" dxfId="2445" priority="1855" stopIfTrue="1">
      <formula>K27="走高跳"</formula>
    </cfRule>
  </conditionalFormatting>
  <conditionalFormatting sqref="L29">
    <cfRule type="expression" dxfId="2444" priority="1846" stopIfTrue="1">
      <formula>K29="円盤投"</formula>
    </cfRule>
    <cfRule type="expression" dxfId="2443" priority="1847" stopIfTrue="1">
      <formula>K29="やり投"</formula>
    </cfRule>
    <cfRule type="expression" dxfId="2442" priority="1848" stopIfTrue="1">
      <formula>K29="砲丸投"</formula>
    </cfRule>
    <cfRule type="expression" dxfId="2441" priority="1849" stopIfTrue="1">
      <formula>K29="走幅跳"</formula>
    </cfRule>
    <cfRule type="expression" dxfId="2440" priority="1850" stopIfTrue="1">
      <formula>K29="走高跳"</formula>
    </cfRule>
  </conditionalFormatting>
  <conditionalFormatting sqref="L33">
    <cfRule type="expression" dxfId="2439" priority="1836" stopIfTrue="1">
      <formula>K33="円盤投"</formula>
    </cfRule>
    <cfRule type="expression" dxfId="2438" priority="1837" stopIfTrue="1">
      <formula>K33="やり投"</formula>
    </cfRule>
    <cfRule type="expression" dxfId="2437" priority="1838" stopIfTrue="1">
      <formula>K33="砲丸投"</formula>
    </cfRule>
    <cfRule type="expression" dxfId="2436" priority="1839" stopIfTrue="1">
      <formula>K33="走幅跳"</formula>
    </cfRule>
    <cfRule type="expression" dxfId="2435" priority="1840" stopIfTrue="1">
      <formula>K33="走高跳"</formula>
    </cfRule>
  </conditionalFormatting>
  <conditionalFormatting sqref="L35">
    <cfRule type="expression" dxfId="2434" priority="1831" stopIfTrue="1">
      <formula>K35="円盤投"</formula>
    </cfRule>
    <cfRule type="expression" dxfId="2433" priority="1832" stopIfTrue="1">
      <formula>K35="やり投"</formula>
    </cfRule>
    <cfRule type="expression" dxfId="2432" priority="1833" stopIfTrue="1">
      <formula>K35="砲丸投"</formula>
    </cfRule>
    <cfRule type="expression" dxfId="2431" priority="1834" stopIfTrue="1">
      <formula>K35="走幅跳"</formula>
    </cfRule>
    <cfRule type="expression" dxfId="2430" priority="1835" stopIfTrue="1">
      <formula>K35="走高跳"</formula>
    </cfRule>
  </conditionalFormatting>
  <conditionalFormatting sqref="L37">
    <cfRule type="expression" dxfId="2429" priority="1826" stopIfTrue="1">
      <formula>K37="円盤投"</formula>
    </cfRule>
    <cfRule type="expression" dxfId="2428" priority="1827" stopIfTrue="1">
      <formula>K37="やり投"</formula>
    </cfRule>
    <cfRule type="expression" dxfId="2427" priority="1828" stopIfTrue="1">
      <formula>K37="砲丸投"</formula>
    </cfRule>
    <cfRule type="expression" dxfId="2426" priority="1829" stopIfTrue="1">
      <formula>K37="走幅跳"</formula>
    </cfRule>
    <cfRule type="expression" dxfId="2425" priority="1830" stopIfTrue="1">
      <formula>K37="走高跳"</formula>
    </cfRule>
  </conditionalFormatting>
  <conditionalFormatting sqref="L39">
    <cfRule type="expression" dxfId="2424" priority="1821" stopIfTrue="1">
      <formula>K39="円盤投"</formula>
    </cfRule>
    <cfRule type="expression" dxfId="2423" priority="1822" stopIfTrue="1">
      <formula>K39="やり投"</formula>
    </cfRule>
    <cfRule type="expression" dxfId="2422" priority="1823" stopIfTrue="1">
      <formula>K39="砲丸投"</formula>
    </cfRule>
    <cfRule type="expression" dxfId="2421" priority="1824" stopIfTrue="1">
      <formula>K39="走幅跳"</formula>
    </cfRule>
    <cfRule type="expression" dxfId="2420" priority="1825" stopIfTrue="1">
      <formula>K39="走高跳"</formula>
    </cfRule>
  </conditionalFormatting>
  <conditionalFormatting sqref="L41">
    <cfRule type="expression" dxfId="2419" priority="1816" stopIfTrue="1">
      <formula>K41="円盤投"</formula>
    </cfRule>
    <cfRule type="expression" dxfId="2418" priority="1817" stopIfTrue="1">
      <formula>K41="やり投"</formula>
    </cfRule>
    <cfRule type="expression" dxfId="2417" priority="1818" stopIfTrue="1">
      <formula>K41="砲丸投"</formula>
    </cfRule>
    <cfRule type="expression" dxfId="2416" priority="1819" stopIfTrue="1">
      <formula>K41="走幅跳"</formula>
    </cfRule>
    <cfRule type="expression" dxfId="2415" priority="1820" stopIfTrue="1">
      <formula>K41="走高跳"</formula>
    </cfRule>
  </conditionalFormatting>
  <conditionalFormatting sqref="L43">
    <cfRule type="expression" dxfId="2414" priority="1811" stopIfTrue="1">
      <formula>K43="円盤投"</formula>
    </cfRule>
    <cfRule type="expression" dxfId="2413" priority="1812" stopIfTrue="1">
      <formula>K43="やり投"</formula>
    </cfRule>
    <cfRule type="expression" dxfId="2412" priority="1813" stopIfTrue="1">
      <formula>K43="砲丸投"</formula>
    </cfRule>
    <cfRule type="expression" dxfId="2411" priority="1814" stopIfTrue="1">
      <formula>K43="走幅跳"</formula>
    </cfRule>
    <cfRule type="expression" dxfId="2410" priority="1815" stopIfTrue="1">
      <formula>K43="走高跳"</formula>
    </cfRule>
  </conditionalFormatting>
  <conditionalFormatting sqref="L45">
    <cfRule type="expression" dxfId="2409" priority="1806" stopIfTrue="1">
      <formula>K45="円盤投"</formula>
    </cfRule>
    <cfRule type="expression" dxfId="2408" priority="1807" stopIfTrue="1">
      <formula>K45="やり投"</formula>
    </cfRule>
    <cfRule type="expression" dxfId="2407" priority="1808" stopIfTrue="1">
      <formula>K45="砲丸投"</formula>
    </cfRule>
    <cfRule type="expression" dxfId="2406" priority="1809" stopIfTrue="1">
      <formula>K45="走幅跳"</formula>
    </cfRule>
    <cfRule type="expression" dxfId="2405" priority="1810" stopIfTrue="1">
      <formula>K45="走高跳"</formula>
    </cfRule>
  </conditionalFormatting>
  <conditionalFormatting sqref="L47">
    <cfRule type="expression" dxfId="2404" priority="1801" stopIfTrue="1">
      <formula>K47="円盤投"</formula>
    </cfRule>
    <cfRule type="expression" dxfId="2403" priority="1802" stopIfTrue="1">
      <formula>K47="やり投"</formula>
    </cfRule>
    <cfRule type="expression" dxfId="2402" priority="1803" stopIfTrue="1">
      <formula>K47="砲丸投"</formula>
    </cfRule>
    <cfRule type="expression" dxfId="2401" priority="1804" stopIfTrue="1">
      <formula>K47="走幅跳"</formula>
    </cfRule>
    <cfRule type="expression" dxfId="2400" priority="1805" stopIfTrue="1">
      <formula>K47="走高跳"</formula>
    </cfRule>
  </conditionalFormatting>
  <conditionalFormatting sqref="H62">
    <cfRule type="expression" dxfId="2399" priority="896" stopIfTrue="1">
      <formula>G62="円盤投"</formula>
    </cfRule>
    <cfRule type="expression" dxfId="2398" priority="897" stopIfTrue="1">
      <formula>G62="やり投"</formula>
    </cfRule>
    <cfRule type="expression" dxfId="2397" priority="898" stopIfTrue="1">
      <formula>G62="砲丸投"</formula>
    </cfRule>
    <cfRule type="expression" dxfId="2396" priority="899" stopIfTrue="1">
      <formula>G62="走幅跳"</formula>
    </cfRule>
    <cfRule type="expression" dxfId="2395" priority="900" stopIfTrue="1">
      <formula>G62="走高跳"</formula>
    </cfRule>
  </conditionalFormatting>
  <conditionalFormatting sqref="L84">
    <cfRule type="expression" dxfId="2394" priority="641" stopIfTrue="1">
      <formula>K84="円盤投"</formula>
    </cfRule>
    <cfRule type="expression" dxfId="2393" priority="642" stopIfTrue="1">
      <formula>K84="やり投"</formula>
    </cfRule>
    <cfRule type="expression" dxfId="2392" priority="643" stopIfTrue="1">
      <formula>K84="砲丸投"</formula>
    </cfRule>
    <cfRule type="expression" dxfId="2391" priority="644" stopIfTrue="1">
      <formula>K84="走幅跳"</formula>
    </cfRule>
    <cfRule type="expression" dxfId="2390" priority="645" stopIfTrue="1">
      <formula>K84="走高跳"</formula>
    </cfRule>
  </conditionalFormatting>
  <conditionalFormatting sqref="J88">
    <cfRule type="expression" dxfId="2389" priority="731" stopIfTrue="1">
      <formula>I88="円盤投"</formula>
    </cfRule>
    <cfRule type="expression" dxfId="2388" priority="732" stopIfTrue="1">
      <formula>I88="やり投"</formula>
    </cfRule>
    <cfRule type="expression" dxfId="2387" priority="733" stopIfTrue="1">
      <formula>I88="砲丸投"</formula>
    </cfRule>
    <cfRule type="expression" dxfId="2386" priority="734" stopIfTrue="1">
      <formula>I88="走幅跳"</formula>
    </cfRule>
    <cfRule type="expression" dxfId="2385" priority="735" stopIfTrue="1">
      <formula>I88="走高跳"</formula>
    </cfRule>
  </conditionalFormatting>
  <conditionalFormatting sqref="H90">
    <cfRule type="expression" dxfId="2384" priority="826" stopIfTrue="1">
      <formula>G90="円盤投"</formula>
    </cfRule>
    <cfRule type="expression" dxfId="2383" priority="827" stopIfTrue="1">
      <formula>G90="やり投"</formula>
    </cfRule>
    <cfRule type="expression" dxfId="2382" priority="828" stopIfTrue="1">
      <formula>G90="砲丸投"</formula>
    </cfRule>
    <cfRule type="expression" dxfId="2381" priority="829" stopIfTrue="1">
      <formula>G90="走幅跳"</formula>
    </cfRule>
    <cfRule type="expression" dxfId="2380" priority="830" stopIfTrue="1">
      <formula>G90="走高跳"</formula>
    </cfRule>
  </conditionalFormatting>
  <conditionalFormatting sqref="J96">
    <cfRule type="expression" dxfId="2379" priority="711" stopIfTrue="1">
      <formula>I96="円盤投"</formula>
    </cfRule>
    <cfRule type="expression" dxfId="2378" priority="712" stopIfTrue="1">
      <formula>I96="やり投"</formula>
    </cfRule>
    <cfRule type="expression" dxfId="2377" priority="713" stopIfTrue="1">
      <formula>I96="砲丸投"</formula>
    </cfRule>
    <cfRule type="expression" dxfId="2376" priority="714" stopIfTrue="1">
      <formula>I96="走幅跳"</formula>
    </cfRule>
    <cfRule type="expression" dxfId="2375" priority="715" stopIfTrue="1">
      <formula>I96="走高跳"</formula>
    </cfRule>
  </conditionalFormatting>
  <conditionalFormatting sqref="J94">
    <cfRule type="expression" dxfId="2374" priority="716" stopIfTrue="1">
      <formula>I94="円盤投"</formula>
    </cfRule>
    <cfRule type="expression" dxfId="2373" priority="717" stopIfTrue="1">
      <formula>I94="やり投"</formula>
    </cfRule>
    <cfRule type="expression" dxfId="2372" priority="718" stopIfTrue="1">
      <formula>I94="砲丸投"</formula>
    </cfRule>
    <cfRule type="expression" dxfId="2371" priority="719" stopIfTrue="1">
      <formula>I94="走幅跳"</formula>
    </cfRule>
    <cfRule type="expression" dxfId="2370" priority="720" stopIfTrue="1">
      <formula>I94="走高跳"</formula>
    </cfRule>
  </conditionalFormatting>
  <conditionalFormatting sqref="H96">
    <cfRule type="expression" dxfId="2369" priority="811" stopIfTrue="1">
      <formula>G96="円盤投"</formula>
    </cfRule>
    <cfRule type="expression" dxfId="2368" priority="812" stopIfTrue="1">
      <formula>G96="やり投"</formula>
    </cfRule>
    <cfRule type="expression" dxfId="2367" priority="813" stopIfTrue="1">
      <formula>G96="砲丸投"</formula>
    </cfRule>
    <cfRule type="expression" dxfId="2366" priority="814" stopIfTrue="1">
      <formula>G96="走幅跳"</formula>
    </cfRule>
    <cfRule type="expression" dxfId="2365" priority="815" stopIfTrue="1">
      <formula>G96="走高跳"</formula>
    </cfRule>
  </conditionalFormatting>
  <conditionalFormatting sqref="J100">
    <cfRule type="expression" dxfId="2364" priority="701" stopIfTrue="1">
      <formula>I100="円盤投"</formula>
    </cfRule>
    <cfRule type="expression" dxfId="2363" priority="702" stopIfTrue="1">
      <formula>I100="やり投"</formula>
    </cfRule>
    <cfRule type="expression" dxfId="2362" priority="703" stopIfTrue="1">
      <formula>I100="砲丸投"</formula>
    </cfRule>
    <cfRule type="expression" dxfId="2361" priority="704" stopIfTrue="1">
      <formula>I100="走幅跳"</formula>
    </cfRule>
    <cfRule type="expression" dxfId="2360" priority="705" stopIfTrue="1">
      <formula>I100="走高跳"</formula>
    </cfRule>
  </conditionalFormatting>
  <conditionalFormatting sqref="J62">
    <cfRule type="expression" dxfId="2359" priority="796" stopIfTrue="1">
      <formula>I62="円盤投"</formula>
    </cfRule>
    <cfRule type="expression" dxfId="2358" priority="797" stopIfTrue="1">
      <formula>I62="やり投"</formula>
    </cfRule>
    <cfRule type="expression" dxfId="2357" priority="798" stopIfTrue="1">
      <formula>I62="砲丸投"</formula>
    </cfRule>
    <cfRule type="expression" dxfId="2356" priority="799" stopIfTrue="1">
      <formula>I62="走幅跳"</formula>
    </cfRule>
    <cfRule type="expression" dxfId="2355" priority="800" stopIfTrue="1">
      <formula>I62="走高跳"</formula>
    </cfRule>
  </conditionalFormatting>
  <conditionalFormatting sqref="H64">
    <cfRule type="expression" dxfId="2354" priority="891" stopIfTrue="1">
      <formula>G64="円盤投"</formula>
    </cfRule>
    <cfRule type="expression" dxfId="2353" priority="892" stopIfTrue="1">
      <formula>G64="やり投"</formula>
    </cfRule>
    <cfRule type="expression" dxfId="2352" priority="893" stopIfTrue="1">
      <formula>G64="砲丸投"</formula>
    </cfRule>
    <cfRule type="expression" dxfId="2351" priority="894" stopIfTrue="1">
      <formula>G64="走幅跳"</formula>
    </cfRule>
    <cfRule type="expression" dxfId="2350" priority="895" stopIfTrue="1">
      <formula>G64="走高跳"</formula>
    </cfRule>
  </conditionalFormatting>
  <conditionalFormatting sqref="H66">
    <cfRule type="expression" dxfId="2349" priority="886" stopIfTrue="1">
      <formula>G66="円盤投"</formula>
    </cfRule>
    <cfRule type="expression" dxfId="2348" priority="887" stopIfTrue="1">
      <formula>G66="やり投"</formula>
    </cfRule>
    <cfRule type="expression" dxfId="2347" priority="888" stopIfTrue="1">
      <formula>G66="砲丸投"</formula>
    </cfRule>
    <cfRule type="expression" dxfId="2346" priority="889" stopIfTrue="1">
      <formula>G66="走幅跳"</formula>
    </cfRule>
    <cfRule type="expression" dxfId="2345" priority="890" stopIfTrue="1">
      <formula>G66="走高跳"</formula>
    </cfRule>
  </conditionalFormatting>
  <conditionalFormatting sqref="H68">
    <cfRule type="expression" dxfId="2344" priority="881" stopIfTrue="1">
      <formula>G68="円盤投"</formula>
    </cfRule>
    <cfRule type="expression" dxfId="2343" priority="882" stopIfTrue="1">
      <formula>G68="やり投"</formula>
    </cfRule>
    <cfRule type="expression" dxfId="2342" priority="883" stopIfTrue="1">
      <formula>G68="砲丸投"</formula>
    </cfRule>
    <cfRule type="expression" dxfId="2341" priority="884" stopIfTrue="1">
      <formula>G68="走幅跳"</formula>
    </cfRule>
    <cfRule type="expression" dxfId="2340" priority="885" stopIfTrue="1">
      <formula>G68="走高跳"</formula>
    </cfRule>
  </conditionalFormatting>
  <conditionalFormatting sqref="H70">
    <cfRule type="expression" dxfId="2339" priority="876" stopIfTrue="1">
      <formula>G70="円盤投"</formula>
    </cfRule>
    <cfRule type="expression" dxfId="2338" priority="877" stopIfTrue="1">
      <formula>G70="やり投"</formula>
    </cfRule>
    <cfRule type="expression" dxfId="2337" priority="878" stopIfTrue="1">
      <formula>G70="砲丸投"</formula>
    </cfRule>
    <cfRule type="expression" dxfId="2336" priority="879" stopIfTrue="1">
      <formula>G70="走幅跳"</formula>
    </cfRule>
    <cfRule type="expression" dxfId="2335" priority="880" stopIfTrue="1">
      <formula>G70="走高跳"</formula>
    </cfRule>
  </conditionalFormatting>
  <conditionalFormatting sqref="H72">
    <cfRule type="expression" dxfId="2334" priority="871" stopIfTrue="1">
      <formula>G72="円盤投"</formula>
    </cfRule>
    <cfRule type="expression" dxfId="2333" priority="872" stopIfTrue="1">
      <formula>G72="やり投"</formula>
    </cfRule>
    <cfRule type="expression" dxfId="2332" priority="873" stopIfTrue="1">
      <formula>G72="砲丸投"</formula>
    </cfRule>
    <cfRule type="expression" dxfId="2331" priority="874" stopIfTrue="1">
      <formula>G72="走幅跳"</formula>
    </cfRule>
    <cfRule type="expression" dxfId="2330" priority="875" stopIfTrue="1">
      <formula>G72="走高跳"</formula>
    </cfRule>
  </conditionalFormatting>
  <conditionalFormatting sqref="H74">
    <cfRule type="expression" dxfId="2329" priority="866" stopIfTrue="1">
      <formula>G74="円盤投"</formula>
    </cfRule>
    <cfRule type="expression" dxfId="2328" priority="867" stopIfTrue="1">
      <formula>G74="やり投"</formula>
    </cfRule>
    <cfRule type="expression" dxfId="2327" priority="868" stopIfTrue="1">
      <formula>G74="砲丸投"</formula>
    </cfRule>
    <cfRule type="expression" dxfId="2326" priority="869" stopIfTrue="1">
      <formula>G74="走幅跳"</formula>
    </cfRule>
    <cfRule type="expression" dxfId="2325" priority="870" stopIfTrue="1">
      <formula>G74="走高跳"</formula>
    </cfRule>
  </conditionalFormatting>
  <conditionalFormatting sqref="H76">
    <cfRule type="expression" dxfId="2324" priority="861" stopIfTrue="1">
      <formula>G76="円盤投"</formula>
    </cfRule>
    <cfRule type="expression" dxfId="2323" priority="862" stopIfTrue="1">
      <formula>G76="やり投"</formula>
    </cfRule>
    <cfRule type="expression" dxfId="2322" priority="863" stopIfTrue="1">
      <formula>G76="砲丸投"</formula>
    </cfRule>
    <cfRule type="expression" dxfId="2321" priority="864" stopIfTrue="1">
      <formula>G76="走幅跳"</formula>
    </cfRule>
    <cfRule type="expression" dxfId="2320" priority="865" stopIfTrue="1">
      <formula>G76="走高跳"</formula>
    </cfRule>
  </conditionalFormatting>
  <conditionalFormatting sqref="H78">
    <cfRule type="expression" dxfId="2319" priority="856" stopIfTrue="1">
      <formula>G78="円盤投"</formula>
    </cfRule>
    <cfRule type="expression" dxfId="2318" priority="857" stopIfTrue="1">
      <formula>G78="やり投"</formula>
    </cfRule>
    <cfRule type="expression" dxfId="2317" priority="858" stopIfTrue="1">
      <formula>G78="砲丸投"</formula>
    </cfRule>
    <cfRule type="expression" dxfId="2316" priority="859" stopIfTrue="1">
      <formula>G78="走幅跳"</formula>
    </cfRule>
    <cfRule type="expression" dxfId="2315" priority="860" stopIfTrue="1">
      <formula>G78="走高跳"</formula>
    </cfRule>
  </conditionalFormatting>
  <conditionalFormatting sqref="H80">
    <cfRule type="expression" dxfId="2314" priority="851" stopIfTrue="1">
      <formula>G80="円盤投"</formula>
    </cfRule>
    <cfRule type="expression" dxfId="2313" priority="852" stopIfTrue="1">
      <formula>G80="やり投"</formula>
    </cfRule>
    <cfRule type="expression" dxfId="2312" priority="853" stopIfTrue="1">
      <formula>G80="砲丸投"</formula>
    </cfRule>
    <cfRule type="expression" dxfId="2311" priority="854" stopIfTrue="1">
      <formula>G80="走幅跳"</formula>
    </cfRule>
    <cfRule type="expression" dxfId="2310" priority="855" stopIfTrue="1">
      <formula>G80="走高跳"</formula>
    </cfRule>
  </conditionalFormatting>
  <conditionalFormatting sqref="H82">
    <cfRule type="expression" dxfId="2309" priority="846" stopIfTrue="1">
      <formula>G82="円盤投"</formula>
    </cfRule>
    <cfRule type="expression" dxfId="2308" priority="847" stopIfTrue="1">
      <formula>G82="やり投"</formula>
    </cfRule>
    <cfRule type="expression" dxfId="2307" priority="848" stopIfTrue="1">
      <formula>G82="砲丸投"</formula>
    </cfRule>
    <cfRule type="expression" dxfId="2306" priority="849" stopIfTrue="1">
      <formula>G82="走幅跳"</formula>
    </cfRule>
    <cfRule type="expression" dxfId="2305" priority="850" stopIfTrue="1">
      <formula>G82="走高跳"</formula>
    </cfRule>
  </conditionalFormatting>
  <conditionalFormatting sqref="H84">
    <cfRule type="expression" dxfId="2304" priority="841" stopIfTrue="1">
      <formula>G84="円盤投"</formula>
    </cfRule>
    <cfRule type="expression" dxfId="2303" priority="842" stopIfTrue="1">
      <formula>G84="やり投"</formula>
    </cfRule>
    <cfRule type="expression" dxfId="2302" priority="843" stopIfTrue="1">
      <formula>G84="砲丸投"</formula>
    </cfRule>
    <cfRule type="expression" dxfId="2301" priority="844" stopIfTrue="1">
      <formula>G84="走幅跳"</formula>
    </cfRule>
    <cfRule type="expression" dxfId="2300" priority="845" stopIfTrue="1">
      <formula>G84="走高跳"</formula>
    </cfRule>
  </conditionalFormatting>
  <conditionalFormatting sqref="H86">
    <cfRule type="expression" dxfId="2299" priority="836" stopIfTrue="1">
      <formula>G86="円盤投"</formula>
    </cfRule>
    <cfRule type="expression" dxfId="2298" priority="837" stopIfTrue="1">
      <formula>G86="やり投"</formula>
    </cfRule>
    <cfRule type="expression" dxfId="2297" priority="838" stopIfTrue="1">
      <formula>G86="砲丸投"</formula>
    </cfRule>
    <cfRule type="expression" dxfId="2296" priority="839" stopIfTrue="1">
      <formula>G86="走幅跳"</formula>
    </cfRule>
    <cfRule type="expression" dxfId="2295" priority="840" stopIfTrue="1">
      <formula>G86="走高跳"</formula>
    </cfRule>
  </conditionalFormatting>
  <conditionalFormatting sqref="H88">
    <cfRule type="expression" dxfId="2294" priority="831" stopIfTrue="1">
      <formula>G88="円盤投"</formula>
    </cfRule>
    <cfRule type="expression" dxfId="2293" priority="832" stopIfTrue="1">
      <formula>G88="やり投"</formula>
    </cfRule>
    <cfRule type="expression" dxfId="2292" priority="833" stopIfTrue="1">
      <formula>G88="砲丸投"</formula>
    </cfRule>
    <cfRule type="expression" dxfId="2291" priority="834" stopIfTrue="1">
      <formula>G88="走幅跳"</formula>
    </cfRule>
    <cfRule type="expression" dxfId="2290" priority="835" stopIfTrue="1">
      <formula>G88="走高跳"</formula>
    </cfRule>
  </conditionalFormatting>
  <conditionalFormatting sqref="H92">
    <cfRule type="expression" dxfId="2289" priority="821" stopIfTrue="1">
      <formula>G92="円盤投"</formula>
    </cfRule>
    <cfRule type="expression" dxfId="2288" priority="822" stopIfTrue="1">
      <formula>G92="やり投"</formula>
    </cfRule>
    <cfRule type="expression" dxfId="2287" priority="823" stopIfTrue="1">
      <formula>G92="砲丸投"</formula>
    </cfRule>
    <cfRule type="expression" dxfId="2286" priority="824" stopIfTrue="1">
      <formula>G92="走幅跳"</formula>
    </cfRule>
    <cfRule type="expression" dxfId="2285" priority="825" stopIfTrue="1">
      <formula>G92="走高跳"</formula>
    </cfRule>
  </conditionalFormatting>
  <conditionalFormatting sqref="H94">
    <cfRule type="expression" dxfId="2284" priority="816" stopIfTrue="1">
      <formula>G94="円盤投"</formula>
    </cfRule>
    <cfRule type="expression" dxfId="2283" priority="817" stopIfTrue="1">
      <formula>G94="やり投"</formula>
    </cfRule>
    <cfRule type="expression" dxfId="2282" priority="818" stopIfTrue="1">
      <formula>G94="砲丸投"</formula>
    </cfRule>
    <cfRule type="expression" dxfId="2281" priority="819" stopIfTrue="1">
      <formula>G94="走幅跳"</formula>
    </cfRule>
    <cfRule type="expression" dxfId="2280" priority="820" stopIfTrue="1">
      <formula>G94="走高跳"</formula>
    </cfRule>
  </conditionalFormatting>
  <conditionalFormatting sqref="H98">
    <cfRule type="expression" dxfId="2279" priority="806" stopIfTrue="1">
      <formula>G98="円盤投"</formula>
    </cfRule>
    <cfRule type="expression" dxfId="2278" priority="807" stopIfTrue="1">
      <formula>G98="やり投"</formula>
    </cfRule>
    <cfRule type="expression" dxfId="2277" priority="808" stopIfTrue="1">
      <formula>G98="砲丸投"</formula>
    </cfRule>
    <cfRule type="expression" dxfId="2276" priority="809" stopIfTrue="1">
      <formula>G98="走幅跳"</formula>
    </cfRule>
    <cfRule type="expression" dxfId="2275" priority="810" stopIfTrue="1">
      <formula>G98="走高跳"</formula>
    </cfRule>
  </conditionalFormatting>
  <conditionalFormatting sqref="H100">
    <cfRule type="expression" dxfId="2274" priority="801" stopIfTrue="1">
      <formula>G100="円盤投"</formula>
    </cfRule>
    <cfRule type="expression" dxfId="2273" priority="802" stopIfTrue="1">
      <formula>G100="やり投"</formula>
    </cfRule>
    <cfRule type="expression" dxfId="2272" priority="803" stopIfTrue="1">
      <formula>G100="砲丸投"</formula>
    </cfRule>
    <cfRule type="expression" dxfId="2271" priority="804" stopIfTrue="1">
      <formula>G100="走幅跳"</formula>
    </cfRule>
    <cfRule type="expression" dxfId="2270" priority="805" stopIfTrue="1">
      <formula>G100="走高跳"</formula>
    </cfRule>
  </conditionalFormatting>
  <conditionalFormatting sqref="J64">
    <cfRule type="expression" dxfId="2269" priority="791" stopIfTrue="1">
      <formula>I64="円盤投"</formula>
    </cfRule>
    <cfRule type="expression" dxfId="2268" priority="792" stopIfTrue="1">
      <formula>I64="やり投"</formula>
    </cfRule>
    <cfRule type="expression" dxfId="2267" priority="793" stopIfTrue="1">
      <formula>I64="砲丸投"</formula>
    </cfRule>
    <cfRule type="expression" dxfId="2266" priority="794" stopIfTrue="1">
      <formula>I64="走幅跳"</formula>
    </cfRule>
    <cfRule type="expression" dxfId="2265" priority="795" stopIfTrue="1">
      <formula>I64="走高跳"</formula>
    </cfRule>
  </conditionalFormatting>
  <conditionalFormatting sqref="J66">
    <cfRule type="expression" dxfId="2264" priority="786" stopIfTrue="1">
      <formula>I66="円盤投"</formula>
    </cfRule>
    <cfRule type="expression" dxfId="2263" priority="787" stopIfTrue="1">
      <formula>I66="やり投"</formula>
    </cfRule>
    <cfRule type="expression" dxfId="2262" priority="788" stopIfTrue="1">
      <formula>I66="砲丸投"</formula>
    </cfRule>
    <cfRule type="expression" dxfId="2261" priority="789" stopIfTrue="1">
      <formula>I66="走幅跳"</formula>
    </cfRule>
    <cfRule type="expression" dxfId="2260" priority="790" stopIfTrue="1">
      <formula>I66="走高跳"</formula>
    </cfRule>
  </conditionalFormatting>
  <conditionalFormatting sqref="J68">
    <cfRule type="expression" dxfId="2259" priority="781" stopIfTrue="1">
      <formula>I68="円盤投"</formula>
    </cfRule>
    <cfRule type="expression" dxfId="2258" priority="782" stopIfTrue="1">
      <formula>I68="やり投"</formula>
    </cfRule>
    <cfRule type="expression" dxfId="2257" priority="783" stopIfTrue="1">
      <formula>I68="砲丸投"</formula>
    </cfRule>
    <cfRule type="expression" dxfId="2256" priority="784" stopIfTrue="1">
      <formula>I68="走幅跳"</formula>
    </cfRule>
    <cfRule type="expression" dxfId="2255" priority="785" stopIfTrue="1">
      <formula>I68="走高跳"</formula>
    </cfRule>
  </conditionalFormatting>
  <conditionalFormatting sqref="J70">
    <cfRule type="expression" dxfId="2254" priority="776" stopIfTrue="1">
      <formula>I70="円盤投"</formula>
    </cfRule>
    <cfRule type="expression" dxfId="2253" priority="777" stopIfTrue="1">
      <formula>I70="やり投"</formula>
    </cfRule>
    <cfRule type="expression" dxfId="2252" priority="778" stopIfTrue="1">
      <formula>I70="砲丸投"</formula>
    </cfRule>
    <cfRule type="expression" dxfId="2251" priority="779" stopIfTrue="1">
      <formula>I70="走幅跳"</formula>
    </cfRule>
    <cfRule type="expression" dxfId="2250" priority="780" stopIfTrue="1">
      <formula>I70="走高跳"</formula>
    </cfRule>
  </conditionalFormatting>
  <conditionalFormatting sqref="J72">
    <cfRule type="expression" dxfId="2249" priority="771" stopIfTrue="1">
      <formula>I72="円盤投"</formula>
    </cfRule>
    <cfRule type="expression" dxfId="2248" priority="772" stopIfTrue="1">
      <formula>I72="やり投"</formula>
    </cfRule>
    <cfRule type="expression" dxfId="2247" priority="773" stopIfTrue="1">
      <formula>I72="砲丸投"</formula>
    </cfRule>
    <cfRule type="expression" dxfId="2246" priority="774" stopIfTrue="1">
      <formula>I72="走幅跳"</formula>
    </cfRule>
    <cfRule type="expression" dxfId="2245" priority="775" stopIfTrue="1">
      <formula>I72="走高跳"</formula>
    </cfRule>
  </conditionalFormatting>
  <conditionalFormatting sqref="J74">
    <cfRule type="expression" dxfId="2244" priority="766" stopIfTrue="1">
      <formula>I74="円盤投"</formula>
    </cfRule>
    <cfRule type="expression" dxfId="2243" priority="767" stopIfTrue="1">
      <formula>I74="やり投"</formula>
    </cfRule>
    <cfRule type="expression" dxfId="2242" priority="768" stopIfTrue="1">
      <formula>I74="砲丸投"</formula>
    </cfRule>
    <cfRule type="expression" dxfId="2241" priority="769" stopIfTrue="1">
      <formula>I74="走幅跳"</formula>
    </cfRule>
    <cfRule type="expression" dxfId="2240" priority="770" stopIfTrue="1">
      <formula>I74="走高跳"</formula>
    </cfRule>
  </conditionalFormatting>
  <conditionalFormatting sqref="J76">
    <cfRule type="expression" dxfId="2239" priority="761" stopIfTrue="1">
      <formula>I76="円盤投"</formula>
    </cfRule>
    <cfRule type="expression" dxfId="2238" priority="762" stopIfTrue="1">
      <formula>I76="やり投"</formula>
    </cfRule>
    <cfRule type="expression" dxfId="2237" priority="763" stopIfTrue="1">
      <formula>I76="砲丸投"</formula>
    </cfRule>
    <cfRule type="expression" dxfId="2236" priority="764" stopIfTrue="1">
      <formula>I76="走幅跳"</formula>
    </cfRule>
    <cfRule type="expression" dxfId="2235" priority="765" stopIfTrue="1">
      <formula>I76="走高跳"</formula>
    </cfRule>
  </conditionalFormatting>
  <conditionalFormatting sqref="J78">
    <cfRule type="expression" dxfId="2234" priority="756" stopIfTrue="1">
      <formula>I78="円盤投"</formula>
    </cfRule>
    <cfRule type="expression" dxfId="2233" priority="757" stopIfTrue="1">
      <formula>I78="やり投"</formula>
    </cfRule>
    <cfRule type="expression" dxfId="2232" priority="758" stopIfTrue="1">
      <formula>I78="砲丸投"</formula>
    </cfRule>
    <cfRule type="expression" dxfId="2231" priority="759" stopIfTrue="1">
      <formula>I78="走幅跳"</formula>
    </cfRule>
    <cfRule type="expression" dxfId="2230" priority="760" stopIfTrue="1">
      <formula>I78="走高跳"</formula>
    </cfRule>
  </conditionalFormatting>
  <conditionalFormatting sqref="J80">
    <cfRule type="expression" dxfId="2229" priority="751" stopIfTrue="1">
      <formula>I80="円盤投"</formula>
    </cfRule>
    <cfRule type="expression" dxfId="2228" priority="752" stopIfTrue="1">
      <formula>I80="やり投"</formula>
    </cfRule>
    <cfRule type="expression" dxfId="2227" priority="753" stopIfTrue="1">
      <formula>I80="砲丸投"</formula>
    </cfRule>
    <cfRule type="expression" dxfId="2226" priority="754" stopIfTrue="1">
      <formula>I80="走幅跳"</formula>
    </cfRule>
    <cfRule type="expression" dxfId="2225" priority="755" stopIfTrue="1">
      <formula>I80="走高跳"</formula>
    </cfRule>
  </conditionalFormatting>
  <conditionalFormatting sqref="J82">
    <cfRule type="expression" dxfId="2224" priority="746" stopIfTrue="1">
      <formula>I82="円盤投"</formula>
    </cfRule>
    <cfRule type="expression" dxfId="2223" priority="747" stopIfTrue="1">
      <formula>I82="やり投"</formula>
    </cfRule>
    <cfRule type="expression" dxfId="2222" priority="748" stopIfTrue="1">
      <formula>I82="砲丸投"</formula>
    </cfRule>
    <cfRule type="expression" dxfId="2221" priority="749" stopIfTrue="1">
      <formula>I82="走幅跳"</formula>
    </cfRule>
    <cfRule type="expression" dxfId="2220" priority="750" stopIfTrue="1">
      <formula>I82="走高跳"</formula>
    </cfRule>
  </conditionalFormatting>
  <conditionalFormatting sqref="J84">
    <cfRule type="expression" dxfId="2219" priority="741" stopIfTrue="1">
      <formula>I84="円盤投"</formula>
    </cfRule>
    <cfRule type="expression" dxfId="2218" priority="742" stopIfTrue="1">
      <formula>I84="やり投"</formula>
    </cfRule>
    <cfRule type="expression" dxfId="2217" priority="743" stopIfTrue="1">
      <formula>I84="砲丸投"</formula>
    </cfRule>
    <cfRule type="expression" dxfId="2216" priority="744" stopIfTrue="1">
      <formula>I84="走幅跳"</formula>
    </cfRule>
    <cfRule type="expression" dxfId="2215" priority="745" stopIfTrue="1">
      <formula>I84="走高跳"</formula>
    </cfRule>
  </conditionalFormatting>
  <conditionalFormatting sqref="J86">
    <cfRule type="expression" dxfId="2214" priority="736" stopIfTrue="1">
      <formula>I86="円盤投"</formula>
    </cfRule>
    <cfRule type="expression" dxfId="2213" priority="737" stopIfTrue="1">
      <formula>I86="やり投"</formula>
    </cfRule>
    <cfRule type="expression" dxfId="2212" priority="738" stopIfTrue="1">
      <formula>I86="砲丸投"</formula>
    </cfRule>
    <cfRule type="expression" dxfId="2211" priority="739" stopIfTrue="1">
      <formula>I86="走幅跳"</formula>
    </cfRule>
    <cfRule type="expression" dxfId="2210" priority="740" stopIfTrue="1">
      <formula>I86="走高跳"</formula>
    </cfRule>
  </conditionalFormatting>
  <conditionalFormatting sqref="J90">
    <cfRule type="expression" dxfId="2209" priority="726" stopIfTrue="1">
      <formula>I90="円盤投"</formula>
    </cfRule>
    <cfRule type="expression" dxfId="2208" priority="727" stopIfTrue="1">
      <formula>I90="やり投"</formula>
    </cfRule>
    <cfRule type="expression" dxfId="2207" priority="728" stopIfTrue="1">
      <formula>I90="砲丸投"</formula>
    </cfRule>
    <cfRule type="expression" dxfId="2206" priority="729" stopIfTrue="1">
      <formula>I90="走幅跳"</formula>
    </cfRule>
    <cfRule type="expression" dxfId="2205" priority="730" stopIfTrue="1">
      <formula>I90="走高跳"</formula>
    </cfRule>
  </conditionalFormatting>
  <conditionalFormatting sqref="J92">
    <cfRule type="expression" dxfId="2204" priority="721" stopIfTrue="1">
      <formula>I92="円盤投"</formula>
    </cfRule>
    <cfRule type="expression" dxfId="2203" priority="722" stopIfTrue="1">
      <formula>I92="やり投"</formula>
    </cfRule>
    <cfRule type="expression" dxfId="2202" priority="723" stopIfTrue="1">
      <formula>I92="砲丸投"</formula>
    </cfRule>
    <cfRule type="expression" dxfId="2201" priority="724" stopIfTrue="1">
      <formula>I92="走幅跳"</formula>
    </cfRule>
    <cfRule type="expression" dxfId="2200" priority="725" stopIfTrue="1">
      <formula>I92="走高跳"</formula>
    </cfRule>
  </conditionalFormatting>
  <conditionalFormatting sqref="J98">
    <cfRule type="expression" dxfId="2199" priority="706" stopIfTrue="1">
      <formula>I98="円盤投"</formula>
    </cfRule>
    <cfRule type="expression" dxfId="2198" priority="707" stopIfTrue="1">
      <formula>I98="やり投"</formula>
    </cfRule>
    <cfRule type="expression" dxfId="2197" priority="708" stopIfTrue="1">
      <formula>I98="砲丸投"</formula>
    </cfRule>
    <cfRule type="expression" dxfId="2196" priority="709" stopIfTrue="1">
      <formula>I98="走幅跳"</formula>
    </cfRule>
    <cfRule type="expression" dxfId="2195" priority="710" stopIfTrue="1">
      <formula>I98="走高跳"</formula>
    </cfRule>
  </conditionalFormatting>
  <conditionalFormatting sqref="L62">
    <cfRule type="expression" dxfId="2194" priority="696" stopIfTrue="1">
      <formula>K62="円盤投"</formula>
    </cfRule>
    <cfRule type="expression" dxfId="2193" priority="697" stopIfTrue="1">
      <formula>K62="やり投"</formula>
    </cfRule>
    <cfRule type="expression" dxfId="2192" priority="698" stopIfTrue="1">
      <formula>K62="砲丸投"</formula>
    </cfRule>
    <cfRule type="expression" dxfId="2191" priority="699" stopIfTrue="1">
      <formula>K62="走幅跳"</formula>
    </cfRule>
    <cfRule type="expression" dxfId="2190" priority="700" stopIfTrue="1">
      <formula>K62="走高跳"</formula>
    </cfRule>
  </conditionalFormatting>
  <conditionalFormatting sqref="L64">
    <cfRule type="expression" dxfId="2189" priority="691" stopIfTrue="1">
      <formula>K64="円盤投"</formula>
    </cfRule>
    <cfRule type="expression" dxfId="2188" priority="692" stopIfTrue="1">
      <formula>K64="やり投"</formula>
    </cfRule>
    <cfRule type="expression" dxfId="2187" priority="693" stopIfTrue="1">
      <formula>K64="砲丸投"</formula>
    </cfRule>
    <cfRule type="expression" dxfId="2186" priority="694" stopIfTrue="1">
      <formula>K64="走幅跳"</formula>
    </cfRule>
    <cfRule type="expression" dxfId="2185" priority="695" stopIfTrue="1">
      <formula>K64="走高跳"</formula>
    </cfRule>
  </conditionalFormatting>
  <conditionalFormatting sqref="L66">
    <cfRule type="expression" dxfId="2184" priority="686" stopIfTrue="1">
      <formula>K66="円盤投"</formula>
    </cfRule>
    <cfRule type="expression" dxfId="2183" priority="687" stopIfTrue="1">
      <formula>K66="やり投"</formula>
    </cfRule>
    <cfRule type="expression" dxfId="2182" priority="688" stopIfTrue="1">
      <formula>K66="砲丸投"</formula>
    </cfRule>
    <cfRule type="expression" dxfId="2181" priority="689" stopIfTrue="1">
      <formula>K66="走幅跳"</formula>
    </cfRule>
    <cfRule type="expression" dxfId="2180" priority="690" stopIfTrue="1">
      <formula>K66="走高跳"</formula>
    </cfRule>
  </conditionalFormatting>
  <conditionalFormatting sqref="L68">
    <cfRule type="expression" dxfId="2179" priority="681" stopIfTrue="1">
      <formula>K68="円盤投"</formula>
    </cfRule>
    <cfRule type="expression" dxfId="2178" priority="682" stopIfTrue="1">
      <formula>K68="やり投"</formula>
    </cfRule>
    <cfRule type="expression" dxfId="2177" priority="683" stopIfTrue="1">
      <formula>K68="砲丸投"</formula>
    </cfRule>
    <cfRule type="expression" dxfId="2176" priority="684" stopIfTrue="1">
      <formula>K68="走幅跳"</formula>
    </cfRule>
    <cfRule type="expression" dxfId="2175" priority="685" stopIfTrue="1">
      <formula>K68="走高跳"</formula>
    </cfRule>
  </conditionalFormatting>
  <conditionalFormatting sqref="L70">
    <cfRule type="expression" dxfId="2174" priority="676" stopIfTrue="1">
      <formula>K70="円盤投"</formula>
    </cfRule>
    <cfRule type="expression" dxfId="2173" priority="677" stopIfTrue="1">
      <formula>K70="やり投"</formula>
    </cfRule>
    <cfRule type="expression" dxfId="2172" priority="678" stopIfTrue="1">
      <formula>K70="砲丸投"</formula>
    </cfRule>
    <cfRule type="expression" dxfId="2171" priority="679" stopIfTrue="1">
      <formula>K70="走幅跳"</formula>
    </cfRule>
    <cfRule type="expression" dxfId="2170" priority="680" stopIfTrue="1">
      <formula>K70="走高跳"</formula>
    </cfRule>
  </conditionalFormatting>
  <conditionalFormatting sqref="L72">
    <cfRule type="expression" dxfId="2169" priority="671" stopIfTrue="1">
      <formula>K72="円盤投"</formula>
    </cfRule>
    <cfRule type="expression" dxfId="2168" priority="672" stopIfTrue="1">
      <formula>K72="やり投"</formula>
    </cfRule>
    <cfRule type="expression" dxfId="2167" priority="673" stopIfTrue="1">
      <formula>K72="砲丸投"</formula>
    </cfRule>
    <cfRule type="expression" dxfId="2166" priority="674" stopIfTrue="1">
      <formula>K72="走幅跳"</formula>
    </cfRule>
    <cfRule type="expression" dxfId="2165" priority="675" stopIfTrue="1">
      <formula>K72="走高跳"</formula>
    </cfRule>
  </conditionalFormatting>
  <conditionalFormatting sqref="L74">
    <cfRule type="expression" dxfId="2164" priority="666" stopIfTrue="1">
      <formula>K74="円盤投"</formula>
    </cfRule>
    <cfRule type="expression" dxfId="2163" priority="667" stopIfTrue="1">
      <formula>K74="やり投"</formula>
    </cfRule>
    <cfRule type="expression" dxfId="2162" priority="668" stopIfTrue="1">
      <formula>K74="砲丸投"</formula>
    </cfRule>
    <cfRule type="expression" dxfId="2161" priority="669" stopIfTrue="1">
      <formula>K74="走幅跳"</formula>
    </cfRule>
    <cfRule type="expression" dxfId="2160" priority="670" stopIfTrue="1">
      <formula>K74="走高跳"</formula>
    </cfRule>
  </conditionalFormatting>
  <conditionalFormatting sqref="L76">
    <cfRule type="expression" dxfId="2159" priority="661" stopIfTrue="1">
      <formula>K76="円盤投"</formula>
    </cfRule>
    <cfRule type="expression" dxfId="2158" priority="662" stopIfTrue="1">
      <formula>K76="やり投"</formula>
    </cfRule>
    <cfRule type="expression" dxfId="2157" priority="663" stopIfTrue="1">
      <formula>K76="砲丸投"</formula>
    </cfRule>
    <cfRule type="expression" dxfId="2156" priority="664" stopIfTrue="1">
      <formula>K76="走幅跳"</formula>
    </cfRule>
    <cfRule type="expression" dxfId="2155" priority="665" stopIfTrue="1">
      <formula>K76="走高跳"</formula>
    </cfRule>
  </conditionalFormatting>
  <conditionalFormatting sqref="L78">
    <cfRule type="expression" dxfId="2154" priority="656" stopIfTrue="1">
      <formula>K78="円盤投"</formula>
    </cfRule>
    <cfRule type="expression" dxfId="2153" priority="657" stopIfTrue="1">
      <formula>K78="やり投"</formula>
    </cfRule>
    <cfRule type="expression" dxfId="2152" priority="658" stopIfTrue="1">
      <formula>K78="砲丸投"</formula>
    </cfRule>
    <cfRule type="expression" dxfId="2151" priority="659" stopIfTrue="1">
      <formula>K78="走幅跳"</formula>
    </cfRule>
    <cfRule type="expression" dxfId="2150" priority="660" stopIfTrue="1">
      <formula>K78="走高跳"</formula>
    </cfRule>
  </conditionalFormatting>
  <conditionalFormatting sqref="L80">
    <cfRule type="expression" dxfId="2149" priority="651" stopIfTrue="1">
      <formula>K80="円盤投"</formula>
    </cfRule>
    <cfRule type="expression" dxfId="2148" priority="652" stopIfTrue="1">
      <formula>K80="やり投"</formula>
    </cfRule>
    <cfRule type="expression" dxfId="2147" priority="653" stopIfTrue="1">
      <formula>K80="砲丸投"</formula>
    </cfRule>
    <cfRule type="expression" dxfId="2146" priority="654" stopIfTrue="1">
      <formula>K80="走幅跳"</formula>
    </cfRule>
    <cfRule type="expression" dxfId="2145" priority="655" stopIfTrue="1">
      <formula>K80="走高跳"</formula>
    </cfRule>
  </conditionalFormatting>
  <conditionalFormatting sqref="L82">
    <cfRule type="expression" dxfId="2144" priority="646" stopIfTrue="1">
      <formula>K82="円盤投"</formula>
    </cfRule>
    <cfRule type="expression" dxfId="2143" priority="647" stopIfTrue="1">
      <formula>K82="やり投"</formula>
    </cfRule>
    <cfRule type="expression" dxfId="2142" priority="648" stopIfTrue="1">
      <formula>K82="砲丸投"</formula>
    </cfRule>
    <cfRule type="expression" dxfId="2141" priority="649" stopIfTrue="1">
      <formula>K82="走幅跳"</formula>
    </cfRule>
    <cfRule type="expression" dxfId="2140" priority="650" stopIfTrue="1">
      <formula>K82="走高跳"</formula>
    </cfRule>
  </conditionalFormatting>
  <conditionalFormatting sqref="L86">
    <cfRule type="expression" dxfId="2139" priority="636" stopIfTrue="1">
      <formula>K86="円盤投"</formula>
    </cfRule>
    <cfRule type="expression" dxfId="2138" priority="637" stopIfTrue="1">
      <formula>K86="やり投"</formula>
    </cfRule>
    <cfRule type="expression" dxfId="2137" priority="638" stopIfTrue="1">
      <formula>K86="砲丸投"</formula>
    </cfRule>
    <cfRule type="expression" dxfId="2136" priority="639" stopIfTrue="1">
      <formula>K86="走幅跳"</formula>
    </cfRule>
    <cfRule type="expression" dxfId="2135" priority="640" stopIfTrue="1">
      <formula>K86="走高跳"</formula>
    </cfRule>
  </conditionalFormatting>
  <conditionalFormatting sqref="L88">
    <cfRule type="expression" dxfId="2134" priority="631" stopIfTrue="1">
      <formula>K88="円盤投"</formula>
    </cfRule>
    <cfRule type="expression" dxfId="2133" priority="632" stopIfTrue="1">
      <formula>K88="やり投"</formula>
    </cfRule>
    <cfRule type="expression" dxfId="2132" priority="633" stopIfTrue="1">
      <formula>K88="砲丸投"</formula>
    </cfRule>
    <cfRule type="expression" dxfId="2131" priority="634" stopIfTrue="1">
      <formula>K88="走幅跳"</formula>
    </cfRule>
    <cfRule type="expression" dxfId="2130" priority="635" stopIfTrue="1">
      <formula>K88="走高跳"</formula>
    </cfRule>
  </conditionalFormatting>
  <conditionalFormatting sqref="L90">
    <cfRule type="expression" dxfId="2129" priority="626" stopIfTrue="1">
      <formula>K90="円盤投"</formula>
    </cfRule>
    <cfRule type="expression" dxfId="2128" priority="627" stopIfTrue="1">
      <formula>K90="やり投"</formula>
    </cfRule>
    <cfRule type="expression" dxfId="2127" priority="628" stopIfTrue="1">
      <formula>K90="砲丸投"</formula>
    </cfRule>
    <cfRule type="expression" dxfId="2126" priority="629" stopIfTrue="1">
      <formula>K90="走幅跳"</formula>
    </cfRule>
    <cfRule type="expression" dxfId="2125" priority="630" stopIfTrue="1">
      <formula>K90="走高跳"</formula>
    </cfRule>
  </conditionalFormatting>
  <conditionalFormatting sqref="L92">
    <cfRule type="expression" dxfId="2124" priority="621" stopIfTrue="1">
      <formula>K92="円盤投"</formula>
    </cfRule>
    <cfRule type="expression" dxfId="2123" priority="622" stopIfTrue="1">
      <formula>K92="やり投"</formula>
    </cfRule>
    <cfRule type="expression" dxfId="2122" priority="623" stopIfTrue="1">
      <formula>K92="砲丸投"</formula>
    </cfRule>
    <cfRule type="expression" dxfId="2121" priority="624" stopIfTrue="1">
      <formula>K92="走幅跳"</formula>
    </cfRule>
    <cfRule type="expression" dxfId="2120" priority="625" stopIfTrue="1">
      <formula>K92="走高跳"</formula>
    </cfRule>
  </conditionalFormatting>
  <conditionalFormatting sqref="L94">
    <cfRule type="expression" dxfId="2119" priority="616" stopIfTrue="1">
      <formula>K94="円盤投"</formula>
    </cfRule>
    <cfRule type="expression" dxfId="2118" priority="617" stopIfTrue="1">
      <formula>K94="やり投"</formula>
    </cfRule>
    <cfRule type="expression" dxfId="2117" priority="618" stopIfTrue="1">
      <formula>K94="砲丸投"</formula>
    </cfRule>
    <cfRule type="expression" dxfId="2116" priority="619" stopIfTrue="1">
      <formula>K94="走幅跳"</formula>
    </cfRule>
    <cfRule type="expression" dxfId="2115" priority="620" stopIfTrue="1">
      <formula>K94="走高跳"</formula>
    </cfRule>
  </conditionalFormatting>
  <conditionalFormatting sqref="L96">
    <cfRule type="expression" dxfId="2114" priority="611" stopIfTrue="1">
      <formula>K96="円盤投"</formula>
    </cfRule>
    <cfRule type="expression" dxfId="2113" priority="612" stopIfTrue="1">
      <formula>K96="やり投"</formula>
    </cfRule>
    <cfRule type="expression" dxfId="2112" priority="613" stopIfTrue="1">
      <formula>K96="砲丸投"</formula>
    </cfRule>
    <cfRule type="expression" dxfId="2111" priority="614" stopIfTrue="1">
      <formula>K96="走幅跳"</formula>
    </cfRule>
    <cfRule type="expression" dxfId="2110" priority="615" stopIfTrue="1">
      <formula>K96="走高跳"</formula>
    </cfRule>
  </conditionalFormatting>
  <conditionalFormatting sqref="L98">
    <cfRule type="expression" dxfId="2109" priority="606" stopIfTrue="1">
      <formula>K98="円盤投"</formula>
    </cfRule>
    <cfRule type="expression" dxfId="2108" priority="607" stopIfTrue="1">
      <formula>K98="やり投"</formula>
    </cfRule>
    <cfRule type="expression" dxfId="2107" priority="608" stopIfTrue="1">
      <formula>K98="砲丸投"</formula>
    </cfRule>
    <cfRule type="expression" dxfId="2106" priority="609" stopIfTrue="1">
      <formula>K98="走幅跳"</formula>
    </cfRule>
    <cfRule type="expression" dxfId="2105" priority="610" stopIfTrue="1">
      <formula>K98="走高跳"</formula>
    </cfRule>
  </conditionalFormatting>
  <conditionalFormatting sqref="L100">
    <cfRule type="expression" dxfId="2104" priority="601" stopIfTrue="1">
      <formula>K100="円盤投"</formula>
    </cfRule>
    <cfRule type="expression" dxfId="2103" priority="602" stopIfTrue="1">
      <formula>K100="やり投"</formula>
    </cfRule>
    <cfRule type="expression" dxfId="2102" priority="603" stopIfTrue="1">
      <formula>K100="砲丸投"</formula>
    </cfRule>
    <cfRule type="expression" dxfId="2101" priority="604" stopIfTrue="1">
      <formula>K100="走幅跳"</formula>
    </cfRule>
    <cfRule type="expression" dxfId="2100" priority="605" stopIfTrue="1">
      <formula>K100="走高跳"</formula>
    </cfRule>
  </conditionalFormatting>
  <conditionalFormatting sqref="H115">
    <cfRule type="expression" dxfId="2099" priority="596" stopIfTrue="1">
      <formula>G115="円盤投"</formula>
    </cfRule>
    <cfRule type="expression" dxfId="2098" priority="597" stopIfTrue="1">
      <formula>G115="やり投"</formula>
    </cfRule>
    <cfRule type="expression" dxfId="2097" priority="598" stopIfTrue="1">
      <formula>G115="砲丸投"</formula>
    </cfRule>
    <cfRule type="expression" dxfId="2096" priority="599" stopIfTrue="1">
      <formula>G115="走幅跳"</formula>
    </cfRule>
    <cfRule type="expression" dxfId="2095" priority="600" stopIfTrue="1">
      <formula>G115="走高跳"</formula>
    </cfRule>
  </conditionalFormatting>
  <conditionalFormatting sqref="L137">
    <cfRule type="expression" dxfId="2094" priority="341" stopIfTrue="1">
      <formula>K137="円盤投"</formula>
    </cfRule>
    <cfRule type="expression" dxfId="2093" priority="342" stopIfTrue="1">
      <formula>K137="やり投"</formula>
    </cfRule>
    <cfRule type="expression" dxfId="2092" priority="343" stopIfTrue="1">
      <formula>K137="砲丸投"</formula>
    </cfRule>
    <cfRule type="expression" dxfId="2091" priority="344" stopIfTrue="1">
      <formula>K137="走幅跳"</formula>
    </cfRule>
    <cfRule type="expression" dxfId="2090" priority="345" stopIfTrue="1">
      <formula>K137="走高跳"</formula>
    </cfRule>
  </conditionalFormatting>
  <conditionalFormatting sqref="J141">
    <cfRule type="expression" dxfId="2089" priority="431" stopIfTrue="1">
      <formula>I141="円盤投"</formula>
    </cfRule>
    <cfRule type="expression" dxfId="2088" priority="432" stopIfTrue="1">
      <formula>I141="やり投"</formula>
    </cfRule>
    <cfRule type="expression" dxfId="2087" priority="433" stopIfTrue="1">
      <formula>I141="砲丸投"</formula>
    </cfRule>
    <cfRule type="expression" dxfId="2086" priority="434" stopIfTrue="1">
      <formula>I141="走幅跳"</formula>
    </cfRule>
    <cfRule type="expression" dxfId="2085" priority="435" stopIfTrue="1">
      <formula>I141="走高跳"</formula>
    </cfRule>
  </conditionalFormatting>
  <conditionalFormatting sqref="H143">
    <cfRule type="expression" dxfId="2084" priority="526" stopIfTrue="1">
      <formula>G143="円盤投"</formula>
    </cfRule>
    <cfRule type="expression" dxfId="2083" priority="527" stopIfTrue="1">
      <formula>G143="やり投"</formula>
    </cfRule>
    <cfRule type="expression" dxfId="2082" priority="528" stopIfTrue="1">
      <formula>G143="砲丸投"</formula>
    </cfRule>
    <cfRule type="expression" dxfId="2081" priority="529" stopIfTrue="1">
      <formula>G143="走幅跳"</formula>
    </cfRule>
    <cfRule type="expression" dxfId="2080" priority="530" stopIfTrue="1">
      <formula>G143="走高跳"</formula>
    </cfRule>
  </conditionalFormatting>
  <conditionalFormatting sqref="J149">
    <cfRule type="expression" dxfId="2079" priority="411" stopIfTrue="1">
      <formula>I149="円盤投"</formula>
    </cfRule>
    <cfRule type="expression" dxfId="2078" priority="412" stopIfTrue="1">
      <formula>I149="やり投"</formula>
    </cfRule>
    <cfRule type="expression" dxfId="2077" priority="413" stopIfTrue="1">
      <formula>I149="砲丸投"</formula>
    </cfRule>
    <cfRule type="expression" dxfId="2076" priority="414" stopIfTrue="1">
      <formula>I149="走幅跳"</formula>
    </cfRule>
    <cfRule type="expression" dxfId="2075" priority="415" stopIfTrue="1">
      <formula>I149="走高跳"</formula>
    </cfRule>
  </conditionalFormatting>
  <conditionalFormatting sqref="J147">
    <cfRule type="expression" dxfId="2074" priority="416" stopIfTrue="1">
      <formula>I147="円盤投"</formula>
    </cfRule>
    <cfRule type="expression" dxfId="2073" priority="417" stopIfTrue="1">
      <formula>I147="やり投"</formula>
    </cfRule>
    <cfRule type="expression" dxfId="2072" priority="418" stopIfTrue="1">
      <formula>I147="砲丸投"</formula>
    </cfRule>
    <cfRule type="expression" dxfId="2071" priority="419" stopIfTrue="1">
      <formula>I147="走幅跳"</formula>
    </cfRule>
    <cfRule type="expression" dxfId="2070" priority="420" stopIfTrue="1">
      <formula>I147="走高跳"</formula>
    </cfRule>
  </conditionalFormatting>
  <conditionalFormatting sqref="H149">
    <cfRule type="expression" dxfId="2069" priority="511" stopIfTrue="1">
      <formula>G149="円盤投"</formula>
    </cfRule>
    <cfRule type="expression" dxfId="2068" priority="512" stopIfTrue="1">
      <formula>G149="やり投"</formula>
    </cfRule>
    <cfRule type="expression" dxfId="2067" priority="513" stopIfTrue="1">
      <formula>G149="砲丸投"</formula>
    </cfRule>
    <cfRule type="expression" dxfId="2066" priority="514" stopIfTrue="1">
      <formula>G149="走幅跳"</formula>
    </cfRule>
    <cfRule type="expression" dxfId="2065" priority="515" stopIfTrue="1">
      <formula>G149="走高跳"</formula>
    </cfRule>
  </conditionalFormatting>
  <conditionalFormatting sqref="J153">
    <cfRule type="expression" dxfId="2064" priority="401" stopIfTrue="1">
      <formula>I153="円盤投"</formula>
    </cfRule>
    <cfRule type="expression" dxfId="2063" priority="402" stopIfTrue="1">
      <formula>I153="やり投"</formula>
    </cfRule>
    <cfRule type="expression" dxfId="2062" priority="403" stopIfTrue="1">
      <formula>I153="砲丸投"</formula>
    </cfRule>
    <cfRule type="expression" dxfId="2061" priority="404" stopIfTrue="1">
      <formula>I153="走幅跳"</formula>
    </cfRule>
    <cfRule type="expression" dxfId="2060" priority="405" stopIfTrue="1">
      <formula>I153="走高跳"</formula>
    </cfRule>
  </conditionalFormatting>
  <conditionalFormatting sqref="J115">
    <cfRule type="expression" dxfId="2059" priority="496" stopIfTrue="1">
      <formula>I115="円盤投"</formula>
    </cfRule>
    <cfRule type="expression" dxfId="2058" priority="497" stopIfTrue="1">
      <formula>I115="やり投"</formula>
    </cfRule>
    <cfRule type="expression" dxfId="2057" priority="498" stopIfTrue="1">
      <formula>I115="砲丸投"</formula>
    </cfRule>
    <cfRule type="expression" dxfId="2056" priority="499" stopIfTrue="1">
      <formula>I115="走幅跳"</formula>
    </cfRule>
    <cfRule type="expression" dxfId="2055" priority="500" stopIfTrue="1">
      <formula>I115="走高跳"</formula>
    </cfRule>
  </conditionalFormatting>
  <conditionalFormatting sqref="H117">
    <cfRule type="expression" dxfId="2054" priority="591" stopIfTrue="1">
      <formula>G117="円盤投"</formula>
    </cfRule>
    <cfRule type="expression" dxfId="2053" priority="592" stopIfTrue="1">
      <formula>G117="やり投"</formula>
    </cfRule>
    <cfRule type="expression" dxfId="2052" priority="593" stopIfTrue="1">
      <formula>G117="砲丸投"</formula>
    </cfRule>
    <cfRule type="expression" dxfId="2051" priority="594" stopIfTrue="1">
      <formula>G117="走幅跳"</formula>
    </cfRule>
    <cfRule type="expression" dxfId="2050" priority="595" stopIfTrue="1">
      <formula>G117="走高跳"</formula>
    </cfRule>
  </conditionalFormatting>
  <conditionalFormatting sqref="H119">
    <cfRule type="expression" dxfId="2049" priority="586" stopIfTrue="1">
      <formula>G119="円盤投"</formula>
    </cfRule>
    <cfRule type="expression" dxfId="2048" priority="587" stopIfTrue="1">
      <formula>G119="やり投"</formula>
    </cfRule>
    <cfRule type="expression" dxfId="2047" priority="588" stopIfTrue="1">
      <formula>G119="砲丸投"</formula>
    </cfRule>
    <cfRule type="expression" dxfId="2046" priority="589" stopIfTrue="1">
      <formula>G119="走幅跳"</formula>
    </cfRule>
    <cfRule type="expression" dxfId="2045" priority="590" stopIfTrue="1">
      <formula>G119="走高跳"</formula>
    </cfRule>
  </conditionalFormatting>
  <conditionalFormatting sqref="H121">
    <cfRule type="expression" dxfId="2044" priority="581" stopIfTrue="1">
      <formula>G121="円盤投"</formula>
    </cfRule>
    <cfRule type="expression" dxfId="2043" priority="582" stopIfTrue="1">
      <formula>G121="やり投"</formula>
    </cfRule>
    <cfRule type="expression" dxfId="2042" priority="583" stopIfTrue="1">
      <formula>G121="砲丸投"</formula>
    </cfRule>
    <cfRule type="expression" dxfId="2041" priority="584" stopIfTrue="1">
      <formula>G121="走幅跳"</formula>
    </cfRule>
    <cfRule type="expression" dxfId="2040" priority="585" stopIfTrue="1">
      <formula>G121="走高跳"</formula>
    </cfRule>
  </conditionalFormatting>
  <conditionalFormatting sqref="H123">
    <cfRule type="expression" dxfId="2039" priority="576" stopIfTrue="1">
      <formula>G123="円盤投"</formula>
    </cfRule>
    <cfRule type="expression" dxfId="2038" priority="577" stopIfTrue="1">
      <formula>G123="やり投"</formula>
    </cfRule>
    <cfRule type="expression" dxfId="2037" priority="578" stopIfTrue="1">
      <formula>G123="砲丸投"</formula>
    </cfRule>
    <cfRule type="expression" dxfId="2036" priority="579" stopIfTrue="1">
      <formula>G123="走幅跳"</formula>
    </cfRule>
    <cfRule type="expression" dxfId="2035" priority="580" stopIfTrue="1">
      <formula>G123="走高跳"</formula>
    </cfRule>
  </conditionalFormatting>
  <conditionalFormatting sqref="H125">
    <cfRule type="expression" dxfId="2034" priority="571" stopIfTrue="1">
      <formula>G125="円盤投"</formula>
    </cfRule>
    <cfRule type="expression" dxfId="2033" priority="572" stopIfTrue="1">
      <formula>G125="やり投"</formula>
    </cfRule>
    <cfRule type="expression" dxfId="2032" priority="573" stopIfTrue="1">
      <formula>G125="砲丸投"</formula>
    </cfRule>
    <cfRule type="expression" dxfId="2031" priority="574" stopIfTrue="1">
      <formula>G125="走幅跳"</formula>
    </cfRule>
    <cfRule type="expression" dxfId="2030" priority="575" stopIfTrue="1">
      <formula>G125="走高跳"</formula>
    </cfRule>
  </conditionalFormatting>
  <conditionalFormatting sqref="H127">
    <cfRule type="expression" dxfId="2029" priority="566" stopIfTrue="1">
      <formula>G127="円盤投"</formula>
    </cfRule>
    <cfRule type="expression" dxfId="2028" priority="567" stopIfTrue="1">
      <formula>G127="やり投"</formula>
    </cfRule>
    <cfRule type="expression" dxfId="2027" priority="568" stopIfTrue="1">
      <formula>G127="砲丸投"</formula>
    </cfRule>
    <cfRule type="expression" dxfId="2026" priority="569" stopIfTrue="1">
      <formula>G127="走幅跳"</formula>
    </cfRule>
    <cfRule type="expression" dxfId="2025" priority="570" stopIfTrue="1">
      <formula>G127="走高跳"</formula>
    </cfRule>
  </conditionalFormatting>
  <conditionalFormatting sqref="H129">
    <cfRule type="expression" dxfId="2024" priority="561" stopIfTrue="1">
      <formula>G129="円盤投"</formula>
    </cfRule>
    <cfRule type="expression" dxfId="2023" priority="562" stopIfTrue="1">
      <formula>G129="やり投"</formula>
    </cfRule>
    <cfRule type="expression" dxfId="2022" priority="563" stopIfTrue="1">
      <formula>G129="砲丸投"</formula>
    </cfRule>
    <cfRule type="expression" dxfId="2021" priority="564" stopIfTrue="1">
      <formula>G129="走幅跳"</formula>
    </cfRule>
    <cfRule type="expression" dxfId="2020" priority="565" stopIfTrue="1">
      <formula>G129="走高跳"</formula>
    </cfRule>
  </conditionalFormatting>
  <conditionalFormatting sqref="H131">
    <cfRule type="expression" dxfId="2019" priority="556" stopIfTrue="1">
      <formula>G131="円盤投"</formula>
    </cfRule>
    <cfRule type="expression" dxfId="2018" priority="557" stopIfTrue="1">
      <formula>G131="やり投"</formula>
    </cfRule>
    <cfRule type="expression" dxfId="2017" priority="558" stopIfTrue="1">
      <formula>G131="砲丸投"</formula>
    </cfRule>
    <cfRule type="expression" dxfId="2016" priority="559" stopIfTrue="1">
      <formula>G131="走幅跳"</formula>
    </cfRule>
    <cfRule type="expression" dxfId="2015" priority="560" stopIfTrue="1">
      <formula>G131="走高跳"</formula>
    </cfRule>
  </conditionalFormatting>
  <conditionalFormatting sqref="H133">
    <cfRule type="expression" dxfId="2014" priority="551" stopIfTrue="1">
      <formula>G133="円盤投"</formula>
    </cfRule>
    <cfRule type="expression" dxfId="2013" priority="552" stopIfTrue="1">
      <formula>G133="やり投"</formula>
    </cfRule>
    <cfRule type="expression" dxfId="2012" priority="553" stopIfTrue="1">
      <formula>G133="砲丸投"</formula>
    </cfRule>
    <cfRule type="expression" dxfId="2011" priority="554" stopIfTrue="1">
      <formula>G133="走幅跳"</formula>
    </cfRule>
    <cfRule type="expression" dxfId="2010" priority="555" stopIfTrue="1">
      <formula>G133="走高跳"</formula>
    </cfRule>
  </conditionalFormatting>
  <conditionalFormatting sqref="H135">
    <cfRule type="expression" dxfId="2009" priority="546" stopIfTrue="1">
      <formula>G135="円盤投"</formula>
    </cfRule>
    <cfRule type="expression" dxfId="2008" priority="547" stopIfTrue="1">
      <formula>G135="やり投"</formula>
    </cfRule>
    <cfRule type="expression" dxfId="2007" priority="548" stopIfTrue="1">
      <formula>G135="砲丸投"</formula>
    </cfRule>
    <cfRule type="expression" dxfId="2006" priority="549" stopIfTrue="1">
      <formula>G135="走幅跳"</formula>
    </cfRule>
    <cfRule type="expression" dxfId="2005" priority="550" stopIfTrue="1">
      <formula>G135="走高跳"</formula>
    </cfRule>
  </conditionalFormatting>
  <conditionalFormatting sqref="H137">
    <cfRule type="expression" dxfId="2004" priority="541" stopIfTrue="1">
      <formula>G137="円盤投"</formula>
    </cfRule>
    <cfRule type="expression" dxfId="2003" priority="542" stopIfTrue="1">
      <formula>G137="やり投"</formula>
    </cfRule>
    <cfRule type="expression" dxfId="2002" priority="543" stopIfTrue="1">
      <formula>G137="砲丸投"</formula>
    </cfRule>
    <cfRule type="expression" dxfId="2001" priority="544" stopIfTrue="1">
      <formula>G137="走幅跳"</formula>
    </cfRule>
    <cfRule type="expression" dxfId="2000" priority="545" stopIfTrue="1">
      <formula>G137="走高跳"</formula>
    </cfRule>
  </conditionalFormatting>
  <conditionalFormatting sqref="H139">
    <cfRule type="expression" dxfId="1999" priority="536" stopIfTrue="1">
      <formula>G139="円盤投"</formula>
    </cfRule>
    <cfRule type="expression" dxfId="1998" priority="537" stopIfTrue="1">
      <formula>G139="やり投"</formula>
    </cfRule>
    <cfRule type="expression" dxfId="1997" priority="538" stopIfTrue="1">
      <formula>G139="砲丸投"</formula>
    </cfRule>
    <cfRule type="expression" dxfId="1996" priority="539" stopIfTrue="1">
      <formula>G139="走幅跳"</formula>
    </cfRule>
    <cfRule type="expression" dxfId="1995" priority="540" stopIfTrue="1">
      <formula>G139="走高跳"</formula>
    </cfRule>
  </conditionalFormatting>
  <conditionalFormatting sqref="H141">
    <cfRule type="expression" dxfId="1994" priority="531" stopIfTrue="1">
      <formula>G141="円盤投"</formula>
    </cfRule>
    <cfRule type="expression" dxfId="1993" priority="532" stopIfTrue="1">
      <formula>G141="やり投"</formula>
    </cfRule>
    <cfRule type="expression" dxfId="1992" priority="533" stopIfTrue="1">
      <formula>G141="砲丸投"</formula>
    </cfRule>
    <cfRule type="expression" dxfId="1991" priority="534" stopIfTrue="1">
      <formula>G141="走幅跳"</formula>
    </cfRule>
    <cfRule type="expression" dxfId="1990" priority="535" stopIfTrue="1">
      <formula>G141="走高跳"</formula>
    </cfRule>
  </conditionalFormatting>
  <conditionalFormatting sqref="H145">
    <cfRule type="expression" dxfId="1989" priority="521" stopIfTrue="1">
      <formula>G145="円盤投"</formula>
    </cfRule>
    <cfRule type="expression" dxfId="1988" priority="522" stopIfTrue="1">
      <formula>G145="やり投"</formula>
    </cfRule>
    <cfRule type="expression" dxfId="1987" priority="523" stopIfTrue="1">
      <formula>G145="砲丸投"</formula>
    </cfRule>
    <cfRule type="expression" dxfId="1986" priority="524" stopIfTrue="1">
      <formula>G145="走幅跳"</formula>
    </cfRule>
    <cfRule type="expression" dxfId="1985" priority="525" stopIfTrue="1">
      <formula>G145="走高跳"</formula>
    </cfRule>
  </conditionalFormatting>
  <conditionalFormatting sqref="H147">
    <cfRule type="expression" dxfId="1984" priority="516" stopIfTrue="1">
      <formula>G147="円盤投"</formula>
    </cfRule>
    <cfRule type="expression" dxfId="1983" priority="517" stopIfTrue="1">
      <formula>G147="やり投"</formula>
    </cfRule>
    <cfRule type="expression" dxfId="1982" priority="518" stopIfTrue="1">
      <formula>G147="砲丸投"</formula>
    </cfRule>
    <cfRule type="expression" dxfId="1981" priority="519" stopIfTrue="1">
      <formula>G147="走幅跳"</formula>
    </cfRule>
    <cfRule type="expression" dxfId="1980" priority="520" stopIfTrue="1">
      <formula>G147="走高跳"</formula>
    </cfRule>
  </conditionalFormatting>
  <conditionalFormatting sqref="H151">
    <cfRule type="expression" dxfId="1979" priority="506" stopIfTrue="1">
      <formula>G151="円盤投"</formula>
    </cfRule>
    <cfRule type="expression" dxfId="1978" priority="507" stopIfTrue="1">
      <formula>G151="やり投"</formula>
    </cfRule>
    <cfRule type="expression" dxfId="1977" priority="508" stopIfTrue="1">
      <formula>G151="砲丸投"</formula>
    </cfRule>
    <cfRule type="expression" dxfId="1976" priority="509" stopIfTrue="1">
      <formula>G151="走幅跳"</formula>
    </cfRule>
    <cfRule type="expression" dxfId="1975" priority="510" stopIfTrue="1">
      <formula>G151="走高跳"</formula>
    </cfRule>
  </conditionalFormatting>
  <conditionalFormatting sqref="H153">
    <cfRule type="expression" dxfId="1974" priority="501" stopIfTrue="1">
      <formula>G153="円盤投"</formula>
    </cfRule>
    <cfRule type="expression" dxfId="1973" priority="502" stopIfTrue="1">
      <formula>G153="やり投"</formula>
    </cfRule>
    <cfRule type="expression" dxfId="1972" priority="503" stopIfTrue="1">
      <formula>G153="砲丸投"</formula>
    </cfRule>
    <cfRule type="expression" dxfId="1971" priority="504" stopIfTrue="1">
      <formula>G153="走幅跳"</formula>
    </cfRule>
    <cfRule type="expression" dxfId="1970" priority="505" stopIfTrue="1">
      <formula>G153="走高跳"</formula>
    </cfRule>
  </conditionalFormatting>
  <conditionalFormatting sqref="J117">
    <cfRule type="expression" dxfId="1969" priority="491" stopIfTrue="1">
      <formula>I117="円盤投"</formula>
    </cfRule>
    <cfRule type="expression" dxfId="1968" priority="492" stopIfTrue="1">
      <formula>I117="やり投"</formula>
    </cfRule>
    <cfRule type="expression" dxfId="1967" priority="493" stopIfTrue="1">
      <formula>I117="砲丸投"</formula>
    </cfRule>
    <cfRule type="expression" dxfId="1966" priority="494" stopIfTrue="1">
      <formula>I117="走幅跳"</formula>
    </cfRule>
    <cfRule type="expression" dxfId="1965" priority="495" stopIfTrue="1">
      <formula>I117="走高跳"</formula>
    </cfRule>
  </conditionalFormatting>
  <conditionalFormatting sqref="J119">
    <cfRule type="expression" dxfId="1964" priority="486" stopIfTrue="1">
      <formula>I119="円盤投"</formula>
    </cfRule>
    <cfRule type="expression" dxfId="1963" priority="487" stopIfTrue="1">
      <formula>I119="やり投"</formula>
    </cfRule>
    <cfRule type="expression" dxfId="1962" priority="488" stopIfTrue="1">
      <formula>I119="砲丸投"</formula>
    </cfRule>
    <cfRule type="expression" dxfId="1961" priority="489" stopIfTrue="1">
      <formula>I119="走幅跳"</formula>
    </cfRule>
    <cfRule type="expression" dxfId="1960" priority="490" stopIfTrue="1">
      <formula>I119="走高跳"</formula>
    </cfRule>
  </conditionalFormatting>
  <conditionalFormatting sqref="J121">
    <cfRule type="expression" dxfId="1959" priority="481" stopIfTrue="1">
      <formula>I121="円盤投"</formula>
    </cfRule>
    <cfRule type="expression" dxfId="1958" priority="482" stopIfTrue="1">
      <formula>I121="やり投"</formula>
    </cfRule>
    <cfRule type="expression" dxfId="1957" priority="483" stopIfTrue="1">
      <formula>I121="砲丸投"</formula>
    </cfRule>
    <cfRule type="expression" dxfId="1956" priority="484" stopIfTrue="1">
      <formula>I121="走幅跳"</formula>
    </cfRule>
    <cfRule type="expression" dxfId="1955" priority="485" stopIfTrue="1">
      <formula>I121="走高跳"</formula>
    </cfRule>
  </conditionalFormatting>
  <conditionalFormatting sqref="J123">
    <cfRule type="expression" dxfId="1954" priority="476" stopIfTrue="1">
      <formula>I123="円盤投"</formula>
    </cfRule>
    <cfRule type="expression" dxfId="1953" priority="477" stopIfTrue="1">
      <formula>I123="やり投"</formula>
    </cfRule>
    <cfRule type="expression" dxfId="1952" priority="478" stopIfTrue="1">
      <formula>I123="砲丸投"</formula>
    </cfRule>
    <cfRule type="expression" dxfId="1951" priority="479" stopIfTrue="1">
      <formula>I123="走幅跳"</formula>
    </cfRule>
    <cfRule type="expression" dxfId="1950" priority="480" stopIfTrue="1">
      <formula>I123="走高跳"</formula>
    </cfRule>
  </conditionalFormatting>
  <conditionalFormatting sqref="J125">
    <cfRule type="expression" dxfId="1949" priority="471" stopIfTrue="1">
      <formula>I125="円盤投"</formula>
    </cfRule>
    <cfRule type="expression" dxfId="1948" priority="472" stopIfTrue="1">
      <formula>I125="やり投"</formula>
    </cfRule>
    <cfRule type="expression" dxfId="1947" priority="473" stopIfTrue="1">
      <formula>I125="砲丸投"</formula>
    </cfRule>
    <cfRule type="expression" dxfId="1946" priority="474" stopIfTrue="1">
      <formula>I125="走幅跳"</formula>
    </cfRule>
    <cfRule type="expression" dxfId="1945" priority="475" stopIfTrue="1">
      <formula>I125="走高跳"</formula>
    </cfRule>
  </conditionalFormatting>
  <conditionalFormatting sqref="J127">
    <cfRule type="expression" dxfId="1944" priority="466" stopIfTrue="1">
      <formula>I127="円盤投"</formula>
    </cfRule>
    <cfRule type="expression" dxfId="1943" priority="467" stopIfTrue="1">
      <formula>I127="やり投"</formula>
    </cfRule>
    <cfRule type="expression" dxfId="1942" priority="468" stopIfTrue="1">
      <formula>I127="砲丸投"</formula>
    </cfRule>
    <cfRule type="expression" dxfId="1941" priority="469" stopIfTrue="1">
      <formula>I127="走幅跳"</formula>
    </cfRule>
    <cfRule type="expression" dxfId="1940" priority="470" stopIfTrue="1">
      <formula>I127="走高跳"</formula>
    </cfRule>
  </conditionalFormatting>
  <conditionalFormatting sqref="J129">
    <cfRule type="expression" dxfId="1939" priority="461" stopIfTrue="1">
      <formula>I129="円盤投"</formula>
    </cfRule>
    <cfRule type="expression" dxfId="1938" priority="462" stopIfTrue="1">
      <formula>I129="やり投"</formula>
    </cfRule>
    <cfRule type="expression" dxfId="1937" priority="463" stopIfTrue="1">
      <formula>I129="砲丸投"</formula>
    </cfRule>
    <cfRule type="expression" dxfId="1936" priority="464" stopIfTrue="1">
      <formula>I129="走幅跳"</formula>
    </cfRule>
    <cfRule type="expression" dxfId="1935" priority="465" stopIfTrue="1">
      <formula>I129="走高跳"</formula>
    </cfRule>
  </conditionalFormatting>
  <conditionalFormatting sqref="J131">
    <cfRule type="expression" dxfId="1934" priority="456" stopIfTrue="1">
      <formula>I131="円盤投"</formula>
    </cfRule>
    <cfRule type="expression" dxfId="1933" priority="457" stopIfTrue="1">
      <formula>I131="やり投"</formula>
    </cfRule>
    <cfRule type="expression" dxfId="1932" priority="458" stopIfTrue="1">
      <formula>I131="砲丸投"</formula>
    </cfRule>
    <cfRule type="expression" dxfId="1931" priority="459" stopIfTrue="1">
      <formula>I131="走幅跳"</formula>
    </cfRule>
    <cfRule type="expression" dxfId="1930" priority="460" stopIfTrue="1">
      <formula>I131="走高跳"</formula>
    </cfRule>
  </conditionalFormatting>
  <conditionalFormatting sqref="J133">
    <cfRule type="expression" dxfId="1929" priority="451" stopIfTrue="1">
      <formula>I133="円盤投"</formula>
    </cfRule>
    <cfRule type="expression" dxfId="1928" priority="452" stopIfTrue="1">
      <formula>I133="やり投"</formula>
    </cfRule>
    <cfRule type="expression" dxfId="1927" priority="453" stopIfTrue="1">
      <formula>I133="砲丸投"</formula>
    </cfRule>
    <cfRule type="expression" dxfId="1926" priority="454" stopIfTrue="1">
      <formula>I133="走幅跳"</formula>
    </cfRule>
    <cfRule type="expression" dxfId="1925" priority="455" stopIfTrue="1">
      <formula>I133="走高跳"</formula>
    </cfRule>
  </conditionalFormatting>
  <conditionalFormatting sqref="J135">
    <cfRule type="expression" dxfId="1924" priority="446" stopIfTrue="1">
      <formula>I135="円盤投"</formula>
    </cfRule>
    <cfRule type="expression" dxfId="1923" priority="447" stopIfTrue="1">
      <formula>I135="やり投"</formula>
    </cfRule>
    <cfRule type="expression" dxfId="1922" priority="448" stopIfTrue="1">
      <formula>I135="砲丸投"</formula>
    </cfRule>
    <cfRule type="expression" dxfId="1921" priority="449" stopIfTrue="1">
      <formula>I135="走幅跳"</formula>
    </cfRule>
    <cfRule type="expression" dxfId="1920" priority="450" stopIfTrue="1">
      <formula>I135="走高跳"</formula>
    </cfRule>
  </conditionalFormatting>
  <conditionalFormatting sqref="J137">
    <cfRule type="expression" dxfId="1919" priority="441" stopIfTrue="1">
      <formula>I137="円盤投"</formula>
    </cfRule>
    <cfRule type="expression" dxfId="1918" priority="442" stopIfTrue="1">
      <formula>I137="やり投"</formula>
    </cfRule>
    <cfRule type="expression" dxfId="1917" priority="443" stopIfTrue="1">
      <formula>I137="砲丸投"</formula>
    </cfRule>
    <cfRule type="expression" dxfId="1916" priority="444" stopIfTrue="1">
      <formula>I137="走幅跳"</formula>
    </cfRule>
    <cfRule type="expression" dxfId="1915" priority="445" stopIfTrue="1">
      <formula>I137="走高跳"</formula>
    </cfRule>
  </conditionalFormatting>
  <conditionalFormatting sqref="J139">
    <cfRule type="expression" dxfId="1914" priority="436" stopIfTrue="1">
      <formula>I139="円盤投"</formula>
    </cfRule>
    <cfRule type="expression" dxfId="1913" priority="437" stopIfTrue="1">
      <formula>I139="やり投"</formula>
    </cfRule>
    <cfRule type="expression" dxfId="1912" priority="438" stopIfTrue="1">
      <formula>I139="砲丸投"</formula>
    </cfRule>
    <cfRule type="expression" dxfId="1911" priority="439" stopIfTrue="1">
      <formula>I139="走幅跳"</formula>
    </cfRule>
    <cfRule type="expression" dxfId="1910" priority="440" stopIfTrue="1">
      <formula>I139="走高跳"</formula>
    </cfRule>
  </conditionalFormatting>
  <conditionalFormatting sqref="J143">
    <cfRule type="expression" dxfId="1909" priority="426" stopIfTrue="1">
      <formula>I143="円盤投"</formula>
    </cfRule>
    <cfRule type="expression" dxfId="1908" priority="427" stopIfTrue="1">
      <formula>I143="やり投"</formula>
    </cfRule>
    <cfRule type="expression" dxfId="1907" priority="428" stopIfTrue="1">
      <formula>I143="砲丸投"</formula>
    </cfRule>
    <cfRule type="expression" dxfId="1906" priority="429" stopIfTrue="1">
      <formula>I143="走幅跳"</formula>
    </cfRule>
    <cfRule type="expression" dxfId="1905" priority="430" stopIfTrue="1">
      <formula>I143="走高跳"</formula>
    </cfRule>
  </conditionalFormatting>
  <conditionalFormatting sqref="J145">
    <cfRule type="expression" dxfId="1904" priority="421" stopIfTrue="1">
      <formula>I145="円盤投"</formula>
    </cfRule>
    <cfRule type="expression" dxfId="1903" priority="422" stopIfTrue="1">
      <formula>I145="やり投"</formula>
    </cfRule>
    <cfRule type="expression" dxfId="1902" priority="423" stopIfTrue="1">
      <formula>I145="砲丸投"</formula>
    </cfRule>
    <cfRule type="expression" dxfId="1901" priority="424" stopIfTrue="1">
      <formula>I145="走幅跳"</formula>
    </cfRule>
    <cfRule type="expression" dxfId="1900" priority="425" stopIfTrue="1">
      <formula>I145="走高跳"</formula>
    </cfRule>
  </conditionalFormatting>
  <conditionalFormatting sqref="J151">
    <cfRule type="expression" dxfId="1899" priority="406" stopIfTrue="1">
      <formula>I151="円盤投"</formula>
    </cfRule>
    <cfRule type="expression" dxfId="1898" priority="407" stopIfTrue="1">
      <formula>I151="やり投"</formula>
    </cfRule>
    <cfRule type="expression" dxfId="1897" priority="408" stopIfTrue="1">
      <formula>I151="砲丸投"</formula>
    </cfRule>
    <cfRule type="expression" dxfId="1896" priority="409" stopIfTrue="1">
      <formula>I151="走幅跳"</formula>
    </cfRule>
    <cfRule type="expression" dxfId="1895" priority="410" stopIfTrue="1">
      <formula>I151="走高跳"</formula>
    </cfRule>
  </conditionalFormatting>
  <conditionalFormatting sqref="L115">
    <cfRule type="expression" dxfId="1894" priority="396" stopIfTrue="1">
      <formula>K115="円盤投"</formula>
    </cfRule>
    <cfRule type="expression" dxfId="1893" priority="397" stopIfTrue="1">
      <formula>K115="やり投"</formula>
    </cfRule>
    <cfRule type="expression" dxfId="1892" priority="398" stopIfTrue="1">
      <formula>K115="砲丸投"</formula>
    </cfRule>
    <cfRule type="expression" dxfId="1891" priority="399" stopIfTrue="1">
      <formula>K115="走幅跳"</formula>
    </cfRule>
    <cfRule type="expression" dxfId="1890" priority="400" stopIfTrue="1">
      <formula>K115="走高跳"</formula>
    </cfRule>
  </conditionalFormatting>
  <conditionalFormatting sqref="L117">
    <cfRule type="expression" dxfId="1889" priority="391" stopIfTrue="1">
      <formula>K117="円盤投"</formula>
    </cfRule>
    <cfRule type="expression" dxfId="1888" priority="392" stopIfTrue="1">
      <formula>K117="やり投"</formula>
    </cfRule>
    <cfRule type="expression" dxfId="1887" priority="393" stopIfTrue="1">
      <formula>K117="砲丸投"</formula>
    </cfRule>
    <cfRule type="expression" dxfId="1886" priority="394" stopIfTrue="1">
      <formula>K117="走幅跳"</formula>
    </cfRule>
    <cfRule type="expression" dxfId="1885" priority="395" stopIfTrue="1">
      <formula>K117="走高跳"</formula>
    </cfRule>
  </conditionalFormatting>
  <conditionalFormatting sqref="L119">
    <cfRule type="expression" dxfId="1884" priority="386" stopIfTrue="1">
      <formula>K119="円盤投"</formula>
    </cfRule>
    <cfRule type="expression" dxfId="1883" priority="387" stopIfTrue="1">
      <formula>K119="やり投"</formula>
    </cfRule>
    <cfRule type="expression" dxfId="1882" priority="388" stopIfTrue="1">
      <formula>K119="砲丸投"</formula>
    </cfRule>
    <cfRule type="expression" dxfId="1881" priority="389" stopIfTrue="1">
      <formula>K119="走幅跳"</formula>
    </cfRule>
    <cfRule type="expression" dxfId="1880" priority="390" stopIfTrue="1">
      <formula>K119="走高跳"</formula>
    </cfRule>
  </conditionalFormatting>
  <conditionalFormatting sqref="L121">
    <cfRule type="expression" dxfId="1879" priority="381" stopIfTrue="1">
      <formula>K121="円盤投"</formula>
    </cfRule>
    <cfRule type="expression" dxfId="1878" priority="382" stopIfTrue="1">
      <formula>K121="やり投"</formula>
    </cfRule>
    <cfRule type="expression" dxfId="1877" priority="383" stopIfTrue="1">
      <formula>K121="砲丸投"</formula>
    </cfRule>
    <cfRule type="expression" dxfId="1876" priority="384" stopIfTrue="1">
      <formula>K121="走幅跳"</formula>
    </cfRule>
    <cfRule type="expression" dxfId="1875" priority="385" stopIfTrue="1">
      <formula>K121="走高跳"</formula>
    </cfRule>
  </conditionalFormatting>
  <conditionalFormatting sqref="L123">
    <cfRule type="expression" dxfId="1874" priority="376" stopIfTrue="1">
      <formula>K123="円盤投"</formula>
    </cfRule>
    <cfRule type="expression" dxfId="1873" priority="377" stopIfTrue="1">
      <formula>K123="やり投"</formula>
    </cfRule>
    <cfRule type="expression" dxfId="1872" priority="378" stopIfTrue="1">
      <formula>K123="砲丸投"</formula>
    </cfRule>
    <cfRule type="expression" dxfId="1871" priority="379" stopIfTrue="1">
      <formula>K123="走幅跳"</formula>
    </cfRule>
    <cfRule type="expression" dxfId="1870" priority="380" stopIfTrue="1">
      <formula>K123="走高跳"</formula>
    </cfRule>
  </conditionalFormatting>
  <conditionalFormatting sqref="L125">
    <cfRule type="expression" dxfId="1869" priority="371" stopIfTrue="1">
      <formula>K125="円盤投"</formula>
    </cfRule>
    <cfRule type="expression" dxfId="1868" priority="372" stopIfTrue="1">
      <formula>K125="やり投"</formula>
    </cfRule>
    <cfRule type="expression" dxfId="1867" priority="373" stopIfTrue="1">
      <formula>K125="砲丸投"</formula>
    </cfRule>
    <cfRule type="expression" dxfId="1866" priority="374" stopIfTrue="1">
      <formula>K125="走幅跳"</formula>
    </cfRule>
    <cfRule type="expression" dxfId="1865" priority="375" stopIfTrue="1">
      <formula>K125="走高跳"</formula>
    </cfRule>
  </conditionalFormatting>
  <conditionalFormatting sqref="L127">
    <cfRule type="expression" dxfId="1864" priority="366" stopIfTrue="1">
      <formula>K127="円盤投"</formula>
    </cfRule>
    <cfRule type="expression" dxfId="1863" priority="367" stopIfTrue="1">
      <formula>K127="やり投"</formula>
    </cfRule>
    <cfRule type="expression" dxfId="1862" priority="368" stopIfTrue="1">
      <formula>K127="砲丸投"</formula>
    </cfRule>
    <cfRule type="expression" dxfId="1861" priority="369" stopIfTrue="1">
      <formula>K127="走幅跳"</formula>
    </cfRule>
    <cfRule type="expression" dxfId="1860" priority="370" stopIfTrue="1">
      <formula>K127="走高跳"</formula>
    </cfRule>
  </conditionalFormatting>
  <conditionalFormatting sqref="L129">
    <cfRule type="expression" dxfId="1859" priority="361" stopIfTrue="1">
      <formula>K129="円盤投"</formula>
    </cfRule>
    <cfRule type="expression" dxfId="1858" priority="362" stopIfTrue="1">
      <formula>K129="やり投"</formula>
    </cfRule>
    <cfRule type="expression" dxfId="1857" priority="363" stopIfTrue="1">
      <formula>K129="砲丸投"</formula>
    </cfRule>
    <cfRule type="expression" dxfId="1856" priority="364" stopIfTrue="1">
      <formula>K129="走幅跳"</formula>
    </cfRule>
    <cfRule type="expression" dxfId="1855" priority="365" stopIfTrue="1">
      <formula>K129="走高跳"</formula>
    </cfRule>
  </conditionalFormatting>
  <conditionalFormatting sqref="L131">
    <cfRule type="expression" dxfId="1854" priority="356" stopIfTrue="1">
      <formula>K131="円盤投"</formula>
    </cfRule>
    <cfRule type="expression" dxfId="1853" priority="357" stopIfTrue="1">
      <formula>K131="やり投"</formula>
    </cfRule>
    <cfRule type="expression" dxfId="1852" priority="358" stopIfTrue="1">
      <formula>K131="砲丸投"</formula>
    </cfRule>
    <cfRule type="expression" dxfId="1851" priority="359" stopIfTrue="1">
      <formula>K131="走幅跳"</formula>
    </cfRule>
    <cfRule type="expression" dxfId="1850" priority="360" stopIfTrue="1">
      <formula>K131="走高跳"</formula>
    </cfRule>
  </conditionalFormatting>
  <conditionalFormatting sqref="L133">
    <cfRule type="expression" dxfId="1849" priority="351" stopIfTrue="1">
      <formula>K133="円盤投"</formula>
    </cfRule>
    <cfRule type="expression" dxfId="1848" priority="352" stopIfTrue="1">
      <formula>K133="やり投"</formula>
    </cfRule>
    <cfRule type="expression" dxfId="1847" priority="353" stopIfTrue="1">
      <formula>K133="砲丸投"</formula>
    </cfRule>
    <cfRule type="expression" dxfId="1846" priority="354" stopIfTrue="1">
      <formula>K133="走幅跳"</formula>
    </cfRule>
    <cfRule type="expression" dxfId="1845" priority="355" stopIfTrue="1">
      <formula>K133="走高跳"</formula>
    </cfRule>
  </conditionalFormatting>
  <conditionalFormatting sqref="L135">
    <cfRule type="expression" dxfId="1844" priority="346" stopIfTrue="1">
      <formula>K135="円盤投"</formula>
    </cfRule>
    <cfRule type="expression" dxfId="1843" priority="347" stopIfTrue="1">
      <formula>K135="やり投"</formula>
    </cfRule>
    <cfRule type="expression" dxfId="1842" priority="348" stopIfTrue="1">
      <formula>K135="砲丸投"</formula>
    </cfRule>
    <cfRule type="expression" dxfId="1841" priority="349" stopIfTrue="1">
      <formula>K135="走幅跳"</formula>
    </cfRule>
    <cfRule type="expression" dxfId="1840" priority="350" stopIfTrue="1">
      <formula>K135="走高跳"</formula>
    </cfRule>
  </conditionalFormatting>
  <conditionalFormatting sqref="L139">
    <cfRule type="expression" dxfId="1839" priority="336" stopIfTrue="1">
      <formula>K139="円盤投"</formula>
    </cfRule>
    <cfRule type="expression" dxfId="1838" priority="337" stopIfTrue="1">
      <formula>K139="やり投"</formula>
    </cfRule>
    <cfRule type="expression" dxfId="1837" priority="338" stopIfTrue="1">
      <formula>K139="砲丸投"</formula>
    </cfRule>
    <cfRule type="expression" dxfId="1836" priority="339" stopIfTrue="1">
      <formula>K139="走幅跳"</formula>
    </cfRule>
    <cfRule type="expression" dxfId="1835" priority="340" stopIfTrue="1">
      <formula>K139="走高跳"</formula>
    </cfRule>
  </conditionalFormatting>
  <conditionalFormatting sqref="L141">
    <cfRule type="expression" dxfId="1834" priority="331" stopIfTrue="1">
      <formula>K141="円盤投"</formula>
    </cfRule>
    <cfRule type="expression" dxfId="1833" priority="332" stopIfTrue="1">
      <formula>K141="やり投"</formula>
    </cfRule>
    <cfRule type="expression" dxfId="1832" priority="333" stopIfTrue="1">
      <formula>K141="砲丸投"</formula>
    </cfRule>
    <cfRule type="expression" dxfId="1831" priority="334" stopIfTrue="1">
      <formula>K141="走幅跳"</formula>
    </cfRule>
    <cfRule type="expression" dxfId="1830" priority="335" stopIfTrue="1">
      <formula>K141="走高跳"</formula>
    </cfRule>
  </conditionalFormatting>
  <conditionalFormatting sqref="L143">
    <cfRule type="expression" dxfId="1829" priority="326" stopIfTrue="1">
      <formula>K143="円盤投"</formula>
    </cfRule>
    <cfRule type="expression" dxfId="1828" priority="327" stopIfTrue="1">
      <formula>K143="やり投"</formula>
    </cfRule>
    <cfRule type="expression" dxfId="1827" priority="328" stopIfTrue="1">
      <formula>K143="砲丸投"</formula>
    </cfRule>
    <cfRule type="expression" dxfId="1826" priority="329" stopIfTrue="1">
      <formula>K143="走幅跳"</formula>
    </cfRule>
    <cfRule type="expression" dxfId="1825" priority="330" stopIfTrue="1">
      <formula>K143="走高跳"</formula>
    </cfRule>
  </conditionalFormatting>
  <conditionalFormatting sqref="L145">
    <cfRule type="expression" dxfId="1824" priority="321" stopIfTrue="1">
      <formula>K145="円盤投"</formula>
    </cfRule>
    <cfRule type="expression" dxfId="1823" priority="322" stopIfTrue="1">
      <formula>K145="やり投"</formula>
    </cfRule>
    <cfRule type="expression" dxfId="1822" priority="323" stopIfTrue="1">
      <formula>K145="砲丸投"</formula>
    </cfRule>
    <cfRule type="expression" dxfId="1821" priority="324" stopIfTrue="1">
      <formula>K145="走幅跳"</formula>
    </cfRule>
    <cfRule type="expression" dxfId="1820" priority="325" stopIfTrue="1">
      <formula>K145="走高跳"</formula>
    </cfRule>
  </conditionalFormatting>
  <conditionalFormatting sqref="L147">
    <cfRule type="expression" dxfId="1819" priority="316" stopIfTrue="1">
      <formula>K147="円盤投"</formula>
    </cfRule>
    <cfRule type="expression" dxfId="1818" priority="317" stopIfTrue="1">
      <formula>K147="やり投"</formula>
    </cfRule>
    <cfRule type="expression" dxfId="1817" priority="318" stopIfTrue="1">
      <formula>K147="砲丸投"</formula>
    </cfRule>
    <cfRule type="expression" dxfId="1816" priority="319" stopIfTrue="1">
      <formula>K147="走幅跳"</formula>
    </cfRule>
    <cfRule type="expression" dxfId="1815" priority="320" stopIfTrue="1">
      <formula>K147="走高跳"</formula>
    </cfRule>
  </conditionalFormatting>
  <conditionalFormatting sqref="L149">
    <cfRule type="expression" dxfId="1814" priority="311" stopIfTrue="1">
      <formula>K149="円盤投"</formula>
    </cfRule>
    <cfRule type="expression" dxfId="1813" priority="312" stopIfTrue="1">
      <formula>K149="やり投"</formula>
    </cfRule>
    <cfRule type="expression" dxfId="1812" priority="313" stopIfTrue="1">
      <formula>K149="砲丸投"</formula>
    </cfRule>
    <cfRule type="expression" dxfId="1811" priority="314" stopIfTrue="1">
      <formula>K149="走幅跳"</formula>
    </cfRule>
    <cfRule type="expression" dxfId="1810" priority="315" stopIfTrue="1">
      <formula>K149="走高跳"</formula>
    </cfRule>
  </conditionalFormatting>
  <conditionalFormatting sqref="L151">
    <cfRule type="expression" dxfId="1809" priority="306" stopIfTrue="1">
      <formula>K151="円盤投"</formula>
    </cfRule>
    <cfRule type="expression" dxfId="1808" priority="307" stopIfTrue="1">
      <formula>K151="やり投"</formula>
    </cfRule>
    <cfRule type="expression" dxfId="1807" priority="308" stopIfTrue="1">
      <formula>K151="砲丸投"</formula>
    </cfRule>
    <cfRule type="expression" dxfId="1806" priority="309" stopIfTrue="1">
      <formula>K151="走幅跳"</formula>
    </cfRule>
    <cfRule type="expression" dxfId="1805" priority="310" stopIfTrue="1">
      <formula>K151="走高跳"</formula>
    </cfRule>
  </conditionalFormatting>
  <conditionalFormatting sqref="L153">
    <cfRule type="expression" dxfId="1804" priority="301" stopIfTrue="1">
      <formula>K153="円盤投"</formula>
    </cfRule>
    <cfRule type="expression" dxfId="1803" priority="302" stopIfTrue="1">
      <formula>K153="やり投"</formula>
    </cfRule>
    <cfRule type="expression" dxfId="1802" priority="303" stopIfTrue="1">
      <formula>K153="砲丸投"</formula>
    </cfRule>
    <cfRule type="expression" dxfId="1801" priority="304" stopIfTrue="1">
      <formula>K153="走幅跳"</formula>
    </cfRule>
    <cfRule type="expression" dxfId="1800" priority="305" stopIfTrue="1">
      <formula>K153="走高跳"</formula>
    </cfRule>
  </conditionalFormatting>
  <conditionalFormatting sqref="H168">
    <cfRule type="expression" dxfId="1799" priority="296" stopIfTrue="1">
      <formula>G168="円盤投"</formula>
    </cfRule>
    <cfRule type="expression" dxfId="1798" priority="297" stopIfTrue="1">
      <formula>G168="やり投"</formula>
    </cfRule>
    <cfRule type="expression" dxfId="1797" priority="298" stopIfTrue="1">
      <formula>G168="砲丸投"</formula>
    </cfRule>
    <cfRule type="expression" dxfId="1796" priority="299" stopIfTrue="1">
      <formula>G168="走幅跳"</formula>
    </cfRule>
    <cfRule type="expression" dxfId="1795" priority="300" stopIfTrue="1">
      <formula>G168="走高跳"</formula>
    </cfRule>
  </conditionalFormatting>
  <conditionalFormatting sqref="L190">
    <cfRule type="expression" dxfId="1794" priority="41" stopIfTrue="1">
      <formula>K190="円盤投"</formula>
    </cfRule>
    <cfRule type="expression" dxfId="1793" priority="42" stopIfTrue="1">
      <formula>K190="やり投"</formula>
    </cfRule>
    <cfRule type="expression" dxfId="1792" priority="43" stopIfTrue="1">
      <formula>K190="砲丸投"</formula>
    </cfRule>
    <cfRule type="expression" dxfId="1791" priority="44" stopIfTrue="1">
      <formula>K190="走幅跳"</formula>
    </cfRule>
    <cfRule type="expression" dxfId="1790" priority="45" stopIfTrue="1">
      <formula>K190="走高跳"</formula>
    </cfRule>
  </conditionalFormatting>
  <conditionalFormatting sqref="J194">
    <cfRule type="expression" dxfId="1789" priority="131" stopIfTrue="1">
      <formula>I194="円盤投"</formula>
    </cfRule>
    <cfRule type="expression" dxfId="1788" priority="132" stopIfTrue="1">
      <formula>I194="やり投"</formula>
    </cfRule>
    <cfRule type="expression" dxfId="1787" priority="133" stopIfTrue="1">
      <formula>I194="砲丸投"</formula>
    </cfRule>
    <cfRule type="expression" dxfId="1786" priority="134" stopIfTrue="1">
      <formula>I194="走幅跳"</formula>
    </cfRule>
    <cfRule type="expression" dxfId="1785" priority="135" stopIfTrue="1">
      <formula>I194="走高跳"</formula>
    </cfRule>
  </conditionalFormatting>
  <conditionalFormatting sqref="H196">
    <cfRule type="expression" dxfId="1784" priority="226" stopIfTrue="1">
      <formula>G196="円盤投"</formula>
    </cfRule>
    <cfRule type="expression" dxfId="1783" priority="227" stopIfTrue="1">
      <formula>G196="やり投"</formula>
    </cfRule>
    <cfRule type="expression" dxfId="1782" priority="228" stopIfTrue="1">
      <formula>G196="砲丸投"</formula>
    </cfRule>
    <cfRule type="expression" dxfId="1781" priority="229" stopIfTrue="1">
      <formula>G196="走幅跳"</formula>
    </cfRule>
    <cfRule type="expression" dxfId="1780" priority="230" stopIfTrue="1">
      <formula>G196="走高跳"</formula>
    </cfRule>
  </conditionalFormatting>
  <conditionalFormatting sqref="J202">
    <cfRule type="expression" dxfId="1779" priority="111" stopIfTrue="1">
      <formula>I202="円盤投"</formula>
    </cfRule>
    <cfRule type="expression" dxfId="1778" priority="112" stopIfTrue="1">
      <formula>I202="やり投"</formula>
    </cfRule>
    <cfRule type="expression" dxfId="1777" priority="113" stopIfTrue="1">
      <formula>I202="砲丸投"</formula>
    </cfRule>
    <cfRule type="expression" dxfId="1776" priority="114" stopIfTrue="1">
      <formula>I202="走幅跳"</formula>
    </cfRule>
    <cfRule type="expression" dxfId="1775" priority="115" stopIfTrue="1">
      <formula>I202="走高跳"</formula>
    </cfRule>
  </conditionalFormatting>
  <conditionalFormatting sqref="J200">
    <cfRule type="expression" dxfId="1774" priority="116" stopIfTrue="1">
      <formula>I200="円盤投"</formula>
    </cfRule>
    <cfRule type="expression" dxfId="1773" priority="117" stopIfTrue="1">
      <formula>I200="やり投"</formula>
    </cfRule>
    <cfRule type="expression" dxfId="1772" priority="118" stopIfTrue="1">
      <formula>I200="砲丸投"</formula>
    </cfRule>
    <cfRule type="expression" dxfId="1771" priority="119" stopIfTrue="1">
      <formula>I200="走幅跳"</formula>
    </cfRule>
    <cfRule type="expression" dxfId="1770" priority="120" stopIfTrue="1">
      <formula>I200="走高跳"</formula>
    </cfRule>
  </conditionalFormatting>
  <conditionalFormatting sqref="H202">
    <cfRule type="expression" dxfId="1769" priority="211" stopIfTrue="1">
      <formula>G202="円盤投"</formula>
    </cfRule>
    <cfRule type="expression" dxfId="1768" priority="212" stopIfTrue="1">
      <formula>G202="やり投"</formula>
    </cfRule>
    <cfRule type="expression" dxfId="1767" priority="213" stopIfTrue="1">
      <formula>G202="砲丸投"</formula>
    </cfRule>
    <cfRule type="expression" dxfId="1766" priority="214" stopIfTrue="1">
      <formula>G202="走幅跳"</formula>
    </cfRule>
    <cfRule type="expression" dxfId="1765" priority="215" stopIfTrue="1">
      <formula>G202="走高跳"</formula>
    </cfRule>
  </conditionalFormatting>
  <conditionalFormatting sqref="J206">
    <cfRule type="expression" dxfId="1764" priority="101" stopIfTrue="1">
      <formula>I206="円盤投"</formula>
    </cfRule>
    <cfRule type="expression" dxfId="1763" priority="102" stopIfTrue="1">
      <formula>I206="やり投"</formula>
    </cfRule>
    <cfRule type="expression" dxfId="1762" priority="103" stopIfTrue="1">
      <formula>I206="砲丸投"</formula>
    </cfRule>
    <cfRule type="expression" dxfId="1761" priority="104" stopIfTrue="1">
      <formula>I206="走幅跳"</formula>
    </cfRule>
    <cfRule type="expression" dxfId="1760" priority="105" stopIfTrue="1">
      <formula>I206="走高跳"</formula>
    </cfRule>
  </conditionalFormatting>
  <conditionalFormatting sqref="J168">
    <cfRule type="expression" dxfId="1759" priority="196" stopIfTrue="1">
      <formula>I168="円盤投"</formula>
    </cfRule>
    <cfRule type="expression" dxfId="1758" priority="197" stopIfTrue="1">
      <formula>I168="やり投"</formula>
    </cfRule>
    <cfRule type="expression" dxfId="1757" priority="198" stopIfTrue="1">
      <formula>I168="砲丸投"</formula>
    </cfRule>
    <cfRule type="expression" dxfId="1756" priority="199" stopIfTrue="1">
      <formula>I168="走幅跳"</formula>
    </cfRule>
    <cfRule type="expression" dxfId="1755" priority="200" stopIfTrue="1">
      <formula>I168="走高跳"</formula>
    </cfRule>
  </conditionalFormatting>
  <conditionalFormatting sqref="H170">
    <cfRule type="expression" dxfId="1754" priority="291" stopIfTrue="1">
      <formula>G170="円盤投"</formula>
    </cfRule>
    <cfRule type="expression" dxfId="1753" priority="292" stopIfTrue="1">
      <formula>G170="やり投"</formula>
    </cfRule>
    <cfRule type="expression" dxfId="1752" priority="293" stopIfTrue="1">
      <formula>G170="砲丸投"</formula>
    </cfRule>
    <cfRule type="expression" dxfId="1751" priority="294" stopIfTrue="1">
      <formula>G170="走幅跳"</formula>
    </cfRule>
    <cfRule type="expression" dxfId="1750" priority="295" stopIfTrue="1">
      <formula>G170="走高跳"</formula>
    </cfRule>
  </conditionalFormatting>
  <conditionalFormatting sqref="H172">
    <cfRule type="expression" dxfId="1749" priority="286" stopIfTrue="1">
      <formula>G172="円盤投"</formula>
    </cfRule>
    <cfRule type="expression" dxfId="1748" priority="287" stopIfTrue="1">
      <formula>G172="やり投"</formula>
    </cfRule>
    <cfRule type="expression" dxfId="1747" priority="288" stopIfTrue="1">
      <formula>G172="砲丸投"</formula>
    </cfRule>
    <cfRule type="expression" dxfId="1746" priority="289" stopIfTrue="1">
      <formula>G172="走幅跳"</formula>
    </cfRule>
    <cfRule type="expression" dxfId="1745" priority="290" stopIfTrue="1">
      <formula>G172="走高跳"</formula>
    </cfRule>
  </conditionalFormatting>
  <conditionalFormatting sqref="H174">
    <cfRule type="expression" dxfId="1744" priority="281" stopIfTrue="1">
      <formula>G174="円盤投"</formula>
    </cfRule>
    <cfRule type="expression" dxfId="1743" priority="282" stopIfTrue="1">
      <formula>G174="やり投"</formula>
    </cfRule>
    <cfRule type="expression" dxfId="1742" priority="283" stopIfTrue="1">
      <formula>G174="砲丸投"</formula>
    </cfRule>
    <cfRule type="expression" dxfId="1741" priority="284" stopIfTrue="1">
      <formula>G174="走幅跳"</formula>
    </cfRule>
    <cfRule type="expression" dxfId="1740" priority="285" stopIfTrue="1">
      <formula>G174="走高跳"</formula>
    </cfRule>
  </conditionalFormatting>
  <conditionalFormatting sqref="H176">
    <cfRule type="expression" dxfId="1739" priority="276" stopIfTrue="1">
      <formula>G176="円盤投"</formula>
    </cfRule>
    <cfRule type="expression" dxfId="1738" priority="277" stopIfTrue="1">
      <formula>G176="やり投"</formula>
    </cfRule>
    <cfRule type="expression" dxfId="1737" priority="278" stopIfTrue="1">
      <formula>G176="砲丸投"</formula>
    </cfRule>
    <cfRule type="expression" dxfId="1736" priority="279" stopIfTrue="1">
      <formula>G176="走幅跳"</formula>
    </cfRule>
    <cfRule type="expression" dxfId="1735" priority="280" stopIfTrue="1">
      <formula>G176="走高跳"</formula>
    </cfRule>
  </conditionalFormatting>
  <conditionalFormatting sqref="H178">
    <cfRule type="expression" dxfId="1734" priority="271" stopIfTrue="1">
      <formula>G178="円盤投"</formula>
    </cfRule>
    <cfRule type="expression" dxfId="1733" priority="272" stopIfTrue="1">
      <formula>G178="やり投"</formula>
    </cfRule>
    <cfRule type="expression" dxfId="1732" priority="273" stopIfTrue="1">
      <formula>G178="砲丸投"</formula>
    </cfRule>
    <cfRule type="expression" dxfId="1731" priority="274" stopIfTrue="1">
      <formula>G178="走幅跳"</formula>
    </cfRule>
    <cfRule type="expression" dxfId="1730" priority="275" stopIfTrue="1">
      <formula>G178="走高跳"</formula>
    </cfRule>
  </conditionalFormatting>
  <conditionalFormatting sqref="H180">
    <cfRule type="expression" dxfId="1729" priority="266" stopIfTrue="1">
      <formula>G180="円盤投"</formula>
    </cfRule>
    <cfRule type="expression" dxfId="1728" priority="267" stopIfTrue="1">
      <formula>G180="やり投"</formula>
    </cfRule>
    <cfRule type="expression" dxfId="1727" priority="268" stopIfTrue="1">
      <formula>G180="砲丸投"</formula>
    </cfRule>
    <cfRule type="expression" dxfId="1726" priority="269" stopIfTrue="1">
      <formula>G180="走幅跳"</formula>
    </cfRule>
    <cfRule type="expression" dxfId="1725" priority="270" stopIfTrue="1">
      <formula>G180="走高跳"</formula>
    </cfRule>
  </conditionalFormatting>
  <conditionalFormatting sqref="H182">
    <cfRule type="expression" dxfId="1724" priority="261" stopIfTrue="1">
      <formula>G182="円盤投"</formula>
    </cfRule>
    <cfRule type="expression" dxfId="1723" priority="262" stopIfTrue="1">
      <formula>G182="やり投"</formula>
    </cfRule>
    <cfRule type="expression" dxfId="1722" priority="263" stopIfTrue="1">
      <formula>G182="砲丸投"</formula>
    </cfRule>
    <cfRule type="expression" dxfId="1721" priority="264" stopIfTrue="1">
      <formula>G182="走幅跳"</formula>
    </cfRule>
    <cfRule type="expression" dxfId="1720" priority="265" stopIfTrue="1">
      <formula>G182="走高跳"</formula>
    </cfRule>
  </conditionalFormatting>
  <conditionalFormatting sqref="H184">
    <cfRule type="expression" dxfId="1719" priority="256" stopIfTrue="1">
      <formula>G184="円盤投"</formula>
    </cfRule>
    <cfRule type="expression" dxfId="1718" priority="257" stopIfTrue="1">
      <formula>G184="やり投"</formula>
    </cfRule>
    <cfRule type="expression" dxfId="1717" priority="258" stopIfTrue="1">
      <formula>G184="砲丸投"</formula>
    </cfRule>
    <cfRule type="expression" dxfId="1716" priority="259" stopIfTrue="1">
      <formula>G184="走幅跳"</formula>
    </cfRule>
    <cfRule type="expression" dxfId="1715" priority="260" stopIfTrue="1">
      <formula>G184="走高跳"</formula>
    </cfRule>
  </conditionalFormatting>
  <conditionalFormatting sqref="H186">
    <cfRule type="expression" dxfId="1714" priority="251" stopIfTrue="1">
      <formula>G186="円盤投"</formula>
    </cfRule>
    <cfRule type="expression" dxfId="1713" priority="252" stopIfTrue="1">
      <formula>G186="やり投"</formula>
    </cfRule>
    <cfRule type="expression" dxfId="1712" priority="253" stopIfTrue="1">
      <formula>G186="砲丸投"</formula>
    </cfRule>
    <cfRule type="expression" dxfId="1711" priority="254" stopIfTrue="1">
      <formula>G186="走幅跳"</formula>
    </cfRule>
    <cfRule type="expression" dxfId="1710" priority="255" stopIfTrue="1">
      <formula>G186="走高跳"</formula>
    </cfRule>
  </conditionalFormatting>
  <conditionalFormatting sqref="H188">
    <cfRule type="expression" dxfId="1709" priority="246" stopIfTrue="1">
      <formula>G188="円盤投"</formula>
    </cfRule>
    <cfRule type="expression" dxfId="1708" priority="247" stopIfTrue="1">
      <formula>G188="やり投"</formula>
    </cfRule>
    <cfRule type="expression" dxfId="1707" priority="248" stopIfTrue="1">
      <formula>G188="砲丸投"</formula>
    </cfRule>
    <cfRule type="expression" dxfId="1706" priority="249" stopIfTrue="1">
      <formula>G188="走幅跳"</formula>
    </cfRule>
    <cfRule type="expression" dxfId="1705" priority="250" stopIfTrue="1">
      <formula>G188="走高跳"</formula>
    </cfRule>
  </conditionalFormatting>
  <conditionalFormatting sqref="H190">
    <cfRule type="expression" dxfId="1704" priority="241" stopIfTrue="1">
      <formula>G190="円盤投"</formula>
    </cfRule>
    <cfRule type="expression" dxfId="1703" priority="242" stopIfTrue="1">
      <formula>G190="やり投"</formula>
    </cfRule>
    <cfRule type="expression" dxfId="1702" priority="243" stopIfTrue="1">
      <formula>G190="砲丸投"</formula>
    </cfRule>
    <cfRule type="expression" dxfId="1701" priority="244" stopIfTrue="1">
      <formula>G190="走幅跳"</formula>
    </cfRule>
    <cfRule type="expression" dxfId="1700" priority="245" stopIfTrue="1">
      <formula>G190="走高跳"</formula>
    </cfRule>
  </conditionalFormatting>
  <conditionalFormatting sqref="H192">
    <cfRule type="expression" dxfId="1699" priority="236" stopIfTrue="1">
      <formula>G192="円盤投"</formula>
    </cfRule>
    <cfRule type="expression" dxfId="1698" priority="237" stopIfTrue="1">
      <formula>G192="やり投"</formula>
    </cfRule>
    <cfRule type="expression" dxfId="1697" priority="238" stopIfTrue="1">
      <formula>G192="砲丸投"</formula>
    </cfRule>
    <cfRule type="expression" dxfId="1696" priority="239" stopIfTrue="1">
      <formula>G192="走幅跳"</formula>
    </cfRule>
    <cfRule type="expression" dxfId="1695" priority="240" stopIfTrue="1">
      <formula>G192="走高跳"</formula>
    </cfRule>
  </conditionalFormatting>
  <conditionalFormatting sqref="H194">
    <cfRule type="expression" dxfId="1694" priority="231" stopIfTrue="1">
      <formula>G194="円盤投"</formula>
    </cfRule>
    <cfRule type="expression" dxfId="1693" priority="232" stopIfTrue="1">
      <formula>G194="やり投"</formula>
    </cfRule>
    <cfRule type="expression" dxfId="1692" priority="233" stopIfTrue="1">
      <formula>G194="砲丸投"</formula>
    </cfRule>
    <cfRule type="expression" dxfId="1691" priority="234" stopIfTrue="1">
      <formula>G194="走幅跳"</formula>
    </cfRule>
    <cfRule type="expression" dxfId="1690" priority="235" stopIfTrue="1">
      <formula>G194="走高跳"</formula>
    </cfRule>
  </conditionalFormatting>
  <conditionalFormatting sqref="H198">
    <cfRule type="expression" dxfId="1689" priority="221" stopIfTrue="1">
      <formula>G198="円盤投"</formula>
    </cfRule>
    <cfRule type="expression" dxfId="1688" priority="222" stopIfTrue="1">
      <formula>G198="やり投"</formula>
    </cfRule>
    <cfRule type="expression" dxfId="1687" priority="223" stopIfTrue="1">
      <formula>G198="砲丸投"</formula>
    </cfRule>
    <cfRule type="expression" dxfId="1686" priority="224" stopIfTrue="1">
      <formula>G198="走幅跳"</formula>
    </cfRule>
    <cfRule type="expression" dxfId="1685" priority="225" stopIfTrue="1">
      <formula>G198="走高跳"</formula>
    </cfRule>
  </conditionalFormatting>
  <conditionalFormatting sqref="H200">
    <cfRule type="expression" dxfId="1684" priority="216" stopIfTrue="1">
      <formula>G200="円盤投"</formula>
    </cfRule>
    <cfRule type="expression" dxfId="1683" priority="217" stopIfTrue="1">
      <formula>G200="やり投"</formula>
    </cfRule>
    <cfRule type="expression" dxfId="1682" priority="218" stopIfTrue="1">
      <formula>G200="砲丸投"</formula>
    </cfRule>
    <cfRule type="expression" dxfId="1681" priority="219" stopIfTrue="1">
      <formula>G200="走幅跳"</formula>
    </cfRule>
    <cfRule type="expression" dxfId="1680" priority="220" stopIfTrue="1">
      <formula>G200="走高跳"</formula>
    </cfRule>
  </conditionalFormatting>
  <conditionalFormatting sqref="H204">
    <cfRule type="expression" dxfId="1679" priority="206" stopIfTrue="1">
      <formula>G204="円盤投"</formula>
    </cfRule>
    <cfRule type="expression" dxfId="1678" priority="207" stopIfTrue="1">
      <formula>G204="やり投"</formula>
    </cfRule>
    <cfRule type="expression" dxfId="1677" priority="208" stopIfTrue="1">
      <formula>G204="砲丸投"</formula>
    </cfRule>
    <cfRule type="expression" dxfId="1676" priority="209" stopIfTrue="1">
      <formula>G204="走幅跳"</formula>
    </cfRule>
    <cfRule type="expression" dxfId="1675" priority="210" stopIfTrue="1">
      <formula>G204="走高跳"</formula>
    </cfRule>
  </conditionalFormatting>
  <conditionalFormatting sqref="H206">
    <cfRule type="expression" dxfId="1674" priority="201" stopIfTrue="1">
      <formula>G206="円盤投"</formula>
    </cfRule>
    <cfRule type="expression" dxfId="1673" priority="202" stopIfTrue="1">
      <formula>G206="やり投"</formula>
    </cfRule>
    <cfRule type="expression" dxfId="1672" priority="203" stopIfTrue="1">
      <formula>G206="砲丸投"</formula>
    </cfRule>
    <cfRule type="expression" dxfId="1671" priority="204" stopIfTrue="1">
      <formula>G206="走幅跳"</formula>
    </cfRule>
    <cfRule type="expression" dxfId="1670" priority="205" stopIfTrue="1">
      <formula>G206="走高跳"</formula>
    </cfRule>
  </conditionalFormatting>
  <conditionalFormatting sqref="J170">
    <cfRule type="expression" dxfId="1669" priority="191" stopIfTrue="1">
      <formula>I170="円盤投"</formula>
    </cfRule>
    <cfRule type="expression" dxfId="1668" priority="192" stopIfTrue="1">
      <formula>I170="やり投"</formula>
    </cfRule>
    <cfRule type="expression" dxfId="1667" priority="193" stopIfTrue="1">
      <formula>I170="砲丸投"</formula>
    </cfRule>
    <cfRule type="expression" dxfId="1666" priority="194" stopIfTrue="1">
      <formula>I170="走幅跳"</formula>
    </cfRule>
    <cfRule type="expression" dxfId="1665" priority="195" stopIfTrue="1">
      <formula>I170="走高跳"</formula>
    </cfRule>
  </conditionalFormatting>
  <conditionalFormatting sqref="J172">
    <cfRule type="expression" dxfId="1664" priority="186" stopIfTrue="1">
      <formula>I172="円盤投"</formula>
    </cfRule>
    <cfRule type="expression" dxfId="1663" priority="187" stopIfTrue="1">
      <formula>I172="やり投"</formula>
    </cfRule>
    <cfRule type="expression" dxfId="1662" priority="188" stopIfTrue="1">
      <formula>I172="砲丸投"</formula>
    </cfRule>
    <cfRule type="expression" dxfId="1661" priority="189" stopIfTrue="1">
      <formula>I172="走幅跳"</formula>
    </cfRule>
    <cfRule type="expression" dxfId="1660" priority="190" stopIfTrue="1">
      <formula>I172="走高跳"</formula>
    </cfRule>
  </conditionalFormatting>
  <conditionalFormatting sqref="J174">
    <cfRule type="expression" dxfId="1659" priority="181" stopIfTrue="1">
      <formula>I174="円盤投"</formula>
    </cfRule>
    <cfRule type="expression" dxfId="1658" priority="182" stopIfTrue="1">
      <formula>I174="やり投"</formula>
    </cfRule>
    <cfRule type="expression" dxfId="1657" priority="183" stopIfTrue="1">
      <formula>I174="砲丸投"</formula>
    </cfRule>
    <cfRule type="expression" dxfId="1656" priority="184" stopIfTrue="1">
      <formula>I174="走幅跳"</formula>
    </cfRule>
    <cfRule type="expression" dxfId="1655" priority="185" stopIfTrue="1">
      <formula>I174="走高跳"</formula>
    </cfRule>
  </conditionalFormatting>
  <conditionalFormatting sqref="J176">
    <cfRule type="expression" dxfId="1654" priority="176" stopIfTrue="1">
      <formula>I176="円盤投"</formula>
    </cfRule>
    <cfRule type="expression" dxfId="1653" priority="177" stopIfTrue="1">
      <formula>I176="やり投"</formula>
    </cfRule>
    <cfRule type="expression" dxfId="1652" priority="178" stopIfTrue="1">
      <formula>I176="砲丸投"</formula>
    </cfRule>
    <cfRule type="expression" dxfId="1651" priority="179" stopIfTrue="1">
      <formula>I176="走幅跳"</formula>
    </cfRule>
    <cfRule type="expression" dxfId="1650" priority="180" stopIfTrue="1">
      <formula>I176="走高跳"</formula>
    </cfRule>
  </conditionalFormatting>
  <conditionalFormatting sqref="J178">
    <cfRule type="expression" dxfId="1649" priority="171" stopIfTrue="1">
      <formula>I178="円盤投"</formula>
    </cfRule>
    <cfRule type="expression" dxfId="1648" priority="172" stopIfTrue="1">
      <formula>I178="やり投"</formula>
    </cfRule>
    <cfRule type="expression" dxfId="1647" priority="173" stopIfTrue="1">
      <formula>I178="砲丸投"</formula>
    </cfRule>
    <cfRule type="expression" dxfId="1646" priority="174" stopIfTrue="1">
      <formula>I178="走幅跳"</formula>
    </cfRule>
    <cfRule type="expression" dxfId="1645" priority="175" stopIfTrue="1">
      <formula>I178="走高跳"</formula>
    </cfRule>
  </conditionalFormatting>
  <conditionalFormatting sqref="J180">
    <cfRule type="expression" dxfId="1644" priority="166" stopIfTrue="1">
      <formula>I180="円盤投"</formula>
    </cfRule>
    <cfRule type="expression" dxfId="1643" priority="167" stopIfTrue="1">
      <formula>I180="やり投"</formula>
    </cfRule>
    <cfRule type="expression" dxfId="1642" priority="168" stopIfTrue="1">
      <formula>I180="砲丸投"</formula>
    </cfRule>
    <cfRule type="expression" dxfId="1641" priority="169" stopIfTrue="1">
      <formula>I180="走幅跳"</formula>
    </cfRule>
    <cfRule type="expression" dxfId="1640" priority="170" stopIfTrue="1">
      <formula>I180="走高跳"</formula>
    </cfRule>
  </conditionalFormatting>
  <conditionalFormatting sqref="J182">
    <cfRule type="expression" dxfId="1639" priority="161" stopIfTrue="1">
      <formula>I182="円盤投"</formula>
    </cfRule>
    <cfRule type="expression" dxfId="1638" priority="162" stopIfTrue="1">
      <formula>I182="やり投"</formula>
    </cfRule>
    <cfRule type="expression" dxfId="1637" priority="163" stopIfTrue="1">
      <formula>I182="砲丸投"</formula>
    </cfRule>
    <cfRule type="expression" dxfId="1636" priority="164" stopIfTrue="1">
      <formula>I182="走幅跳"</formula>
    </cfRule>
    <cfRule type="expression" dxfId="1635" priority="165" stopIfTrue="1">
      <formula>I182="走高跳"</formula>
    </cfRule>
  </conditionalFormatting>
  <conditionalFormatting sqref="J184">
    <cfRule type="expression" dxfId="1634" priority="156" stopIfTrue="1">
      <formula>I184="円盤投"</formula>
    </cfRule>
    <cfRule type="expression" dxfId="1633" priority="157" stopIfTrue="1">
      <formula>I184="やり投"</formula>
    </cfRule>
    <cfRule type="expression" dxfId="1632" priority="158" stopIfTrue="1">
      <formula>I184="砲丸投"</formula>
    </cfRule>
    <cfRule type="expression" dxfId="1631" priority="159" stopIfTrue="1">
      <formula>I184="走幅跳"</formula>
    </cfRule>
    <cfRule type="expression" dxfId="1630" priority="160" stopIfTrue="1">
      <formula>I184="走高跳"</formula>
    </cfRule>
  </conditionalFormatting>
  <conditionalFormatting sqref="J186">
    <cfRule type="expression" dxfId="1629" priority="151" stopIfTrue="1">
      <formula>I186="円盤投"</formula>
    </cfRule>
    <cfRule type="expression" dxfId="1628" priority="152" stopIfTrue="1">
      <formula>I186="やり投"</formula>
    </cfRule>
    <cfRule type="expression" dxfId="1627" priority="153" stopIfTrue="1">
      <formula>I186="砲丸投"</formula>
    </cfRule>
    <cfRule type="expression" dxfId="1626" priority="154" stopIfTrue="1">
      <formula>I186="走幅跳"</formula>
    </cfRule>
    <cfRule type="expression" dxfId="1625" priority="155" stopIfTrue="1">
      <formula>I186="走高跳"</formula>
    </cfRule>
  </conditionalFormatting>
  <conditionalFormatting sqref="J188">
    <cfRule type="expression" dxfId="1624" priority="146" stopIfTrue="1">
      <formula>I188="円盤投"</formula>
    </cfRule>
    <cfRule type="expression" dxfId="1623" priority="147" stopIfTrue="1">
      <formula>I188="やり投"</formula>
    </cfRule>
    <cfRule type="expression" dxfId="1622" priority="148" stopIfTrue="1">
      <formula>I188="砲丸投"</formula>
    </cfRule>
    <cfRule type="expression" dxfId="1621" priority="149" stopIfTrue="1">
      <formula>I188="走幅跳"</formula>
    </cfRule>
    <cfRule type="expression" dxfId="1620" priority="150" stopIfTrue="1">
      <formula>I188="走高跳"</formula>
    </cfRule>
  </conditionalFormatting>
  <conditionalFormatting sqref="J190">
    <cfRule type="expression" dxfId="1619" priority="141" stopIfTrue="1">
      <formula>I190="円盤投"</formula>
    </cfRule>
    <cfRule type="expression" dxfId="1618" priority="142" stopIfTrue="1">
      <formula>I190="やり投"</formula>
    </cfRule>
    <cfRule type="expression" dxfId="1617" priority="143" stopIfTrue="1">
      <formula>I190="砲丸投"</formula>
    </cfRule>
    <cfRule type="expression" dxfId="1616" priority="144" stopIfTrue="1">
      <formula>I190="走幅跳"</formula>
    </cfRule>
    <cfRule type="expression" dxfId="1615" priority="145" stopIfTrue="1">
      <formula>I190="走高跳"</formula>
    </cfRule>
  </conditionalFormatting>
  <conditionalFormatting sqref="J192">
    <cfRule type="expression" dxfId="1614" priority="136" stopIfTrue="1">
      <formula>I192="円盤投"</formula>
    </cfRule>
    <cfRule type="expression" dxfId="1613" priority="137" stopIfTrue="1">
      <formula>I192="やり投"</formula>
    </cfRule>
    <cfRule type="expression" dxfId="1612" priority="138" stopIfTrue="1">
      <formula>I192="砲丸投"</formula>
    </cfRule>
    <cfRule type="expression" dxfId="1611" priority="139" stopIfTrue="1">
      <formula>I192="走幅跳"</formula>
    </cfRule>
    <cfRule type="expression" dxfId="1610" priority="140" stopIfTrue="1">
      <formula>I192="走高跳"</formula>
    </cfRule>
  </conditionalFormatting>
  <conditionalFormatting sqref="J196">
    <cfRule type="expression" dxfId="1609" priority="126" stopIfTrue="1">
      <formula>I196="円盤投"</formula>
    </cfRule>
    <cfRule type="expression" dxfId="1608" priority="127" stopIfTrue="1">
      <formula>I196="やり投"</formula>
    </cfRule>
    <cfRule type="expression" dxfId="1607" priority="128" stopIfTrue="1">
      <formula>I196="砲丸投"</formula>
    </cfRule>
    <cfRule type="expression" dxfId="1606" priority="129" stopIfTrue="1">
      <formula>I196="走幅跳"</formula>
    </cfRule>
    <cfRule type="expression" dxfId="1605" priority="130" stopIfTrue="1">
      <formula>I196="走高跳"</formula>
    </cfRule>
  </conditionalFormatting>
  <conditionalFormatting sqref="J198">
    <cfRule type="expression" dxfId="1604" priority="121" stopIfTrue="1">
      <formula>I198="円盤投"</formula>
    </cfRule>
    <cfRule type="expression" dxfId="1603" priority="122" stopIfTrue="1">
      <formula>I198="やり投"</formula>
    </cfRule>
    <cfRule type="expression" dxfId="1602" priority="123" stopIfTrue="1">
      <formula>I198="砲丸投"</formula>
    </cfRule>
    <cfRule type="expression" dxfId="1601" priority="124" stopIfTrue="1">
      <formula>I198="走幅跳"</formula>
    </cfRule>
    <cfRule type="expression" dxfId="1600" priority="125" stopIfTrue="1">
      <formula>I198="走高跳"</formula>
    </cfRule>
  </conditionalFormatting>
  <conditionalFormatting sqref="J204">
    <cfRule type="expression" dxfId="1599" priority="106" stopIfTrue="1">
      <formula>I204="円盤投"</formula>
    </cfRule>
    <cfRule type="expression" dxfId="1598" priority="107" stopIfTrue="1">
      <formula>I204="やり投"</formula>
    </cfRule>
    <cfRule type="expression" dxfId="1597" priority="108" stopIfTrue="1">
      <formula>I204="砲丸投"</formula>
    </cfRule>
    <cfRule type="expression" dxfId="1596" priority="109" stopIfTrue="1">
      <formula>I204="走幅跳"</formula>
    </cfRule>
    <cfRule type="expression" dxfId="1595" priority="110" stopIfTrue="1">
      <formula>I204="走高跳"</formula>
    </cfRule>
  </conditionalFormatting>
  <conditionalFormatting sqref="L168">
    <cfRule type="expression" dxfId="1594" priority="96" stopIfTrue="1">
      <formula>K168="円盤投"</formula>
    </cfRule>
    <cfRule type="expression" dxfId="1593" priority="97" stopIfTrue="1">
      <formula>K168="やり投"</formula>
    </cfRule>
    <cfRule type="expression" dxfId="1592" priority="98" stopIfTrue="1">
      <formula>K168="砲丸投"</formula>
    </cfRule>
    <cfRule type="expression" dxfId="1591" priority="99" stopIfTrue="1">
      <formula>K168="走幅跳"</formula>
    </cfRule>
    <cfRule type="expression" dxfId="1590" priority="100" stopIfTrue="1">
      <formula>K168="走高跳"</formula>
    </cfRule>
  </conditionalFormatting>
  <conditionalFormatting sqref="L170">
    <cfRule type="expression" dxfId="1589" priority="91" stopIfTrue="1">
      <formula>K170="円盤投"</formula>
    </cfRule>
    <cfRule type="expression" dxfId="1588" priority="92" stopIfTrue="1">
      <formula>K170="やり投"</formula>
    </cfRule>
    <cfRule type="expression" dxfId="1587" priority="93" stopIfTrue="1">
      <formula>K170="砲丸投"</formula>
    </cfRule>
    <cfRule type="expression" dxfId="1586" priority="94" stopIfTrue="1">
      <formula>K170="走幅跳"</formula>
    </cfRule>
    <cfRule type="expression" dxfId="1585" priority="95" stopIfTrue="1">
      <formula>K170="走高跳"</formula>
    </cfRule>
  </conditionalFormatting>
  <conditionalFormatting sqref="L172">
    <cfRule type="expression" dxfId="1584" priority="86" stopIfTrue="1">
      <formula>K172="円盤投"</formula>
    </cfRule>
    <cfRule type="expression" dxfId="1583" priority="87" stopIfTrue="1">
      <formula>K172="やり投"</formula>
    </cfRule>
    <cfRule type="expression" dxfId="1582" priority="88" stopIfTrue="1">
      <formula>K172="砲丸投"</formula>
    </cfRule>
    <cfRule type="expression" dxfId="1581" priority="89" stopIfTrue="1">
      <formula>K172="走幅跳"</formula>
    </cfRule>
    <cfRule type="expression" dxfId="1580" priority="90" stopIfTrue="1">
      <formula>K172="走高跳"</formula>
    </cfRule>
  </conditionalFormatting>
  <conditionalFormatting sqref="L174">
    <cfRule type="expression" dxfId="1579" priority="81" stopIfTrue="1">
      <formula>K174="円盤投"</formula>
    </cfRule>
    <cfRule type="expression" dxfId="1578" priority="82" stopIfTrue="1">
      <formula>K174="やり投"</formula>
    </cfRule>
    <cfRule type="expression" dxfId="1577" priority="83" stopIfTrue="1">
      <formula>K174="砲丸投"</formula>
    </cfRule>
    <cfRule type="expression" dxfId="1576" priority="84" stopIfTrue="1">
      <formula>K174="走幅跳"</formula>
    </cfRule>
    <cfRule type="expression" dxfId="1575" priority="85" stopIfTrue="1">
      <formula>K174="走高跳"</formula>
    </cfRule>
  </conditionalFormatting>
  <conditionalFormatting sqref="L176">
    <cfRule type="expression" dxfId="1574" priority="76" stopIfTrue="1">
      <formula>K176="円盤投"</formula>
    </cfRule>
    <cfRule type="expression" dxfId="1573" priority="77" stopIfTrue="1">
      <formula>K176="やり投"</formula>
    </cfRule>
    <cfRule type="expression" dxfId="1572" priority="78" stopIfTrue="1">
      <formula>K176="砲丸投"</formula>
    </cfRule>
    <cfRule type="expression" dxfId="1571" priority="79" stopIfTrue="1">
      <formula>K176="走幅跳"</formula>
    </cfRule>
    <cfRule type="expression" dxfId="1570" priority="80" stopIfTrue="1">
      <formula>K176="走高跳"</formula>
    </cfRule>
  </conditionalFormatting>
  <conditionalFormatting sqref="L178">
    <cfRule type="expression" dxfId="1569" priority="71" stopIfTrue="1">
      <formula>K178="円盤投"</formula>
    </cfRule>
    <cfRule type="expression" dxfId="1568" priority="72" stopIfTrue="1">
      <formula>K178="やり投"</formula>
    </cfRule>
    <cfRule type="expression" dxfId="1567" priority="73" stopIfTrue="1">
      <formula>K178="砲丸投"</formula>
    </cfRule>
    <cfRule type="expression" dxfId="1566" priority="74" stopIfTrue="1">
      <formula>K178="走幅跳"</formula>
    </cfRule>
    <cfRule type="expression" dxfId="1565" priority="75" stopIfTrue="1">
      <formula>K178="走高跳"</formula>
    </cfRule>
  </conditionalFormatting>
  <conditionalFormatting sqref="L180">
    <cfRule type="expression" dxfId="1564" priority="66" stopIfTrue="1">
      <formula>K180="円盤投"</formula>
    </cfRule>
    <cfRule type="expression" dxfId="1563" priority="67" stopIfTrue="1">
      <formula>K180="やり投"</formula>
    </cfRule>
    <cfRule type="expression" dxfId="1562" priority="68" stopIfTrue="1">
      <formula>K180="砲丸投"</formula>
    </cfRule>
    <cfRule type="expression" dxfId="1561" priority="69" stopIfTrue="1">
      <formula>K180="走幅跳"</formula>
    </cfRule>
    <cfRule type="expression" dxfId="1560" priority="70" stopIfTrue="1">
      <formula>K180="走高跳"</formula>
    </cfRule>
  </conditionalFormatting>
  <conditionalFormatting sqref="L182">
    <cfRule type="expression" dxfId="1559" priority="61" stopIfTrue="1">
      <formula>K182="円盤投"</formula>
    </cfRule>
    <cfRule type="expression" dxfId="1558" priority="62" stopIfTrue="1">
      <formula>K182="やり投"</formula>
    </cfRule>
    <cfRule type="expression" dxfId="1557" priority="63" stopIfTrue="1">
      <formula>K182="砲丸投"</formula>
    </cfRule>
    <cfRule type="expression" dxfId="1556" priority="64" stopIfTrue="1">
      <formula>K182="走幅跳"</formula>
    </cfRule>
    <cfRule type="expression" dxfId="1555" priority="65" stopIfTrue="1">
      <formula>K182="走高跳"</formula>
    </cfRule>
  </conditionalFormatting>
  <conditionalFormatting sqref="L184">
    <cfRule type="expression" dxfId="1554" priority="56" stopIfTrue="1">
      <formula>K184="円盤投"</formula>
    </cfRule>
    <cfRule type="expression" dxfId="1553" priority="57" stopIfTrue="1">
      <formula>K184="やり投"</formula>
    </cfRule>
    <cfRule type="expression" dxfId="1552" priority="58" stopIfTrue="1">
      <formula>K184="砲丸投"</formula>
    </cfRule>
    <cfRule type="expression" dxfId="1551" priority="59" stopIfTrue="1">
      <formula>K184="走幅跳"</formula>
    </cfRule>
    <cfRule type="expression" dxfId="1550" priority="60" stopIfTrue="1">
      <formula>K184="走高跳"</formula>
    </cfRule>
  </conditionalFormatting>
  <conditionalFormatting sqref="L186">
    <cfRule type="expression" dxfId="1549" priority="51" stopIfTrue="1">
      <formula>K186="円盤投"</formula>
    </cfRule>
    <cfRule type="expression" dxfId="1548" priority="52" stopIfTrue="1">
      <formula>K186="やり投"</formula>
    </cfRule>
    <cfRule type="expression" dxfId="1547" priority="53" stopIfTrue="1">
      <formula>K186="砲丸投"</formula>
    </cfRule>
    <cfRule type="expression" dxfId="1546" priority="54" stopIfTrue="1">
      <formula>K186="走幅跳"</formula>
    </cfRule>
    <cfRule type="expression" dxfId="1545" priority="55" stopIfTrue="1">
      <formula>K186="走高跳"</formula>
    </cfRule>
  </conditionalFormatting>
  <conditionalFormatting sqref="L188">
    <cfRule type="expression" dxfId="1544" priority="46" stopIfTrue="1">
      <formula>K188="円盤投"</formula>
    </cfRule>
    <cfRule type="expression" dxfId="1543" priority="47" stopIfTrue="1">
      <formula>K188="やり投"</formula>
    </cfRule>
    <cfRule type="expression" dxfId="1542" priority="48" stopIfTrue="1">
      <formula>K188="砲丸投"</formula>
    </cfRule>
    <cfRule type="expression" dxfId="1541" priority="49" stopIfTrue="1">
      <formula>K188="走幅跳"</formula>
    </cfRule>
    <cfRule type="expression" dxfId="1540" priority="50" stopIfTrue="1">
      <formula>K188="走高跳"</formula>
    </cfRule>
  </conditionalFormatting>
  <conditionalFormatting sqref="L192">
    <cfRule type="expression" dxfId="1539" priority="36" stopIfTrue="1">
      <formula>K192="円盤投"</formula>
    </cfRule>
    <cfRule type="expression" dxfId="1538" priority="37" stopIfTrue="1">
      <formula>K192="やり投"</formula>
    </cfRule>
    <cfRule type="expression" dxfId="1537" priority="38" stopIfTrue="1">
      <formula>K192="砲丸投"</formula>
    </cfRule>
    <cfRule type="expression" dxfId="1536" priority="39" stopIfTrue="1">
      <formula>K192="走幅跳"</formula>
    </cfRule>
    <cfRule type="expression" dxfId="1535" priority="40" stopIfTrue="1">
      <formula>K192="走高跳"</formula>
    </cfRule>
  </conditionalFormatting>
  <conditionalFormatting sqref="L194">
    <cfRule type="expression" dxfId="1534" priority="31" stopIfTrue="1">
      <formula>K194="円盤投"</formula>
    </cfRule>
    <cfRule type="expression" dxfId="1533" priority="32" stopIfTrue="1">
      <formula>K194="やり投"</formula>
    </cfRule>
    <cfRule type="expression" dxfId="1532" priority="33" stopIfTrue="1">
      <formula>K194="砲丸投"</formula>
    </cfRule>
    <cfRule type="expression" dxfId="1531" priority="34" stopIfTrue="1">
      <formula>K194="走幅跳"</formula>
    </cfRule>
    <cfRule type="expression" dxfId="1530" priority="35" stopIfTrue="1">
      <formula>K194="走高跳"</formula>
    </cfRule>
  </conditionalFormatting>
  <conditionalFormatting sqref="L196">
    <cfRule type="expression" dxfId="1529" priority="26" stopIfTrue="1">
      <formula>K196="円盤投"</formula>
    </cfRule>
    <cfRule type="expression" dxfId="1528" priority="27" stopIfTrue="1">
      <formula>K196="やり投"</formula>
    </cfRule>
    <cfRule type="expression" dxfId="1527" priority="28" stopIfTrue="1">
      <formula>K196="砲丸投"</formula>
    </cfRule>
    <cfRule type="expression" dxfId="1526" priority="29" stopIfTrue="1">
      <formula>K196="走幅跳"</formula>
    </cfRule>
    <cfRule type="expression" dxfId="1525" priority="30" stopIfTrue="1">
      <formula>K196="走高跳"</formula>
    </cfRule>
  </conditionalFormatting>
  <conditionalFormatting sqref="L198">
    <cfRule type="expression" dxfId="1524" priority="21" stopIfTrue="1">
      <formula>K198="円盤投"</formula>
    </cfRule>
    <cfRule type="expression" dxfId="1523" priority="22" stopIfTrue="1">
      <formula>K198="やり投"</formula>
    </cfRule>
    <cfRule type="expression" dxfId="1522" priority="23" stopIfTrue="1">
      <formula>K198="砲丸投"</formula>
    </cfRule>
    <cfRule type="expression" dxfId="1521" priority="24" stopIfTrue="1">
      <formula>K198="走幅跳"</formula>
    </cfRule>
    <cfRule type="expression" dxfId="1520" priority="25" stopIfTrue="1">
      <formula>K198="走高跳"</formula>
    </cfRule>
  </conditionalFormatting>
  <conditionalFormatting sqref="L200">
    <cfRule type="expression" dxfId="1519" priority="16" stopIfTrue="1">
      <formula>K200="円盤投"</formula>
    </cfRule>
    <cfRule type="expression" dxfId="1518" priority="17" stopIfTrue="1">
      <formula>K200="やり投"</formula>
    </cfRule>
    <cfRule type="expression" dxfId="1517" priority="18" stopIfTrue="1">
      <formula>K200="砲丸投"</formula>
    </cfRule>
    <cfRule type="expression" dxfId="1516" priority="19" stopIfTrue="1">
      <formula>K200="走幅跳"</formula>
    </cfRule>
    <cfRule type="expression" dxfId="1515" priority="20" stopIfTrue="1">
      <formula>K200="走高跳"</formula>
    </cfRule>
  </conditionalFormatting>
  <conditionalFormatting sqref="L202">
    <cfRule type="expression" dxfId="1514" priority="11" stopIfTrue="1">
      <formula>K202="円盤投"</formula>
    </cfRule>
    <cfRule type="expression" dxfId="1513" priority="12" stopIfTrue="1">
      <formula>K202="やり投"</formula>
    </cfRule>
    <cfRule type="expression" dxfId="1512" priority="13" stopIfTrue="1">
      <formula>K202="砲丸投"</formula>
    </cfRule>
    <cfRule type="expression" dxfId="1511" priority="14" stopIfTrue="1">
      <formula>K202="走幅跳"</formula>
    </cfRule>
    <cfRule type="expression" dxfId="1510" priority="15" stopIfTrue="1">
      <formula>K202="走高跳"</formula>
    </cfRule>
  </conditionalFormatting>
  <conditionalFormatting sqref="L204">
    <cfRule type="expression" dxfId="1509" priority="6" stopIfTrue="1">
      <formula>K204="円盤投"</formula>
    </cfRule>
    <cfRule type="expression" dxfId="1508" priority="7" stopIfTrue="1">
      <formula>K204="やり投"</formula>
    </cfRule>
    <cfRule type="expression" dxfId="1507" priority="8" stopIfTrue="1">
      <formula>K204="砲丸投"</formula>
    </cfRule>
    <cfRule type="expression" dxfId="1506" priority="9" stopIfTrue="1">
      <formula>K204="走幅跳"</formula>
    </cfRule>
    <cfRule type="expression" dxfId="1505" priority="10" stopIfTrue="1">
      <formula>K204="走高跳"</formula>
    </cfRule>
  </conditionalFormatting>
  <conditionalFormatting sqref="L206">
    <cfRule type="expression" dxfId="1504" priority="1" stopIfTrue="1">
      <formula>K206="円盤投"</formula>
    </cfRule>
    <cfRule type="expression" dxfId="1503" priority="2" stopIfTrue="1">
      <formula>K206="やり投"</formula>
    </cfRule>
    <cfRule type="expression" dxfId="1502" priority="3" stopIfTrue="1">
      <formula>K206="砲丸投"</formula>
    </cfRule>
    <cfRule type="expression" dxfId="1501" priority="4" stopIfTrue="1">
      <formula>K206="走幅跳"</formula>
    </cfRule>
    <cfRule type="expression" dxfId="15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7C80"/>
  </sheetPr>
  <dimension ref="A1:N212"/>
  <sheetViews>
    <sheetView view="pageBreakPreview" zoomScale="60" zoomScaleNormal="100" workbookViewId="0">
      <selection activeCell="E1" sqref="E1:K1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記録会入力!$A$1</f>
        <v>厚木市陸上競技記録会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IF(VLOOKUP($A9,記③女,2,FALSE)="","",VLOOKUP($A9,記③女,2,FALSE))</f>
        <v/>
      </c>
      <c r="C9" s="358"/>
      <c r="D9" s="23" t="str">
        <f>IF($B9="","",IF(VLOOKUP($B9,名簿,3,FALSE)="","",VLOOKUP($B9,名簿,3,FALSE)))</f>
        <v/>
      </c>
      <c r="E9" s="358" t="str">
        <f>IF($B9="","",IF(VLOOKUP($B9,名簿,4,FALSE)="","",VLOOKUP($B9,名簿,4,FALSE)))</f>
        <v/>
      </c>
      <c r="F9" s="358" t="str">
        <f>IF($B9="","",IF(VLOOKUP($B9,名簿,5,FALSE)="","",VLOOKUP($B9,名簿,5,FALSE)))</f>
        <v/>
      </c>
      <c r="G9" s="354" t="str">
        <f>IF(VLOOKUP($A9,記③女,5,FALSE)="","",VLOOKUP($A9,記③女,5,FALSE))</f>
        <v/>
      </c>
      <c r="H9" s="356" t="str">
        <f>IF(VLOOKUP($A9,記③女,6,FALSE)="","",VLOOKUP($A9,記③女,6,FALSE))</f>
        <v/>
      </c>
      <c r="I9" s="354" t="str">
        <f>IF(VLOOKUP($A9,記③女,7,FALSE)="","",VLOOKUP($A9,記③女,7,FALSE))</f>
        <v/>
      </c>
      <c r="J9" s="356" t="str">
        <f>IF(VLOOKUP($A9,記③女,8,FALSE)="","",VLOOKUP($A9,記③女,8,FALSE))</f>
        <v/>
      </c>
      <c r="K9" s="354" t="str">
        <f>IF(VLOOKUP($A9,記③女,9,FALSE)="","",VLOOKUP($A9,記③女,9,FALSE))</f>
        <v/>
      </c>
      <c r="L9" s="356" t="str">
        <f>IF(VLOOKUP($A9,記③女,10,FALSE)="","",VLOOKUP($A9,記③女,10,FALSE))</f>
        <v/>
      </c>
      <c r="M9" s="358" t="str">
        <f>IF($B9="","",IF(VLOOKUP($B9,名簿,7,FALSE)="","",VLOOKUP($B9,名簿,7,FALSE)))</f>
        <v/>
      </c>
      <c r="N9" s="360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59"/>
      <c r="D10" s="24" t="str">
        <f>IF($B9="","",VLOOKUP($B9,名簿,2,FALSE))</f>
        <v/>
      </c>
      <c r="E10" s="359"/>
      <c r="F10" s="359"/>
      <c r="G10" s="355"/>
      <c r="H10" s="357"/>
      <c r="I10" s="355"/>
      <c r="J10" s="357"/>
      <c r="K10" s="355"/>
      <c r="L10" s="357"/>
      <c r="M10" s="359"/>
      <c r="N10" s="361"/>
    </row>
    <row r="11" spans="1:14" ht="13.5" customHeight="1" x14ac:dyDescent="0.15">
      <c r="A11" s="329">
        <f>A9+1</f>
        <v>2</v>
      </c>
      <c r="B11" s="320" t="str">
        <f>IF(VLOOKUP($A11,記③女,2,FALSE)="","",VLOOKUP($A11,記③女,2,FALSE))</f>
        <v/>
      </c>
      <c r="C11" s="359"/>
      <c r="D11" s="25" t="str">
        <f>IF($B11="","",IF(VLOOKUP($B11,名簿,3,FALSE)="","",VLOOKUP($B11,名簿,3,FALSE)))</f>
        <v/>
      </c>
      <c r="E11" s="359" t="str">
        <f>IF($B11="","",IF(VLOOKUP($B11,名簿,4,FALSE)="","",VLOOKUP($B11,名簿,4,FALSE)))</f>
        <v/>
      </c>
      <c r="F11" s="359" t="str">
        <f>IF($B11="","",IF(VLOOKUP($B11,名簿,5,FALSE)="","",VLOOKUP($B11,名簿,5,FALSE)))</f>
        <v/>
      </c>
      <c r="G11" s="355" t="str">
        <f>IF(VLOOKUP($A11,記③女,5,FALSE)="","",VLOOKUP($A11,記③女,5,FALSE))</f>
        <v/>
      </c>
      <c r="H11" s="357" t="str">
        <f>IF(VLOOKUP($A11,記③女,6,FALSE)="","",VLOOKUP($A11,記③女,6,FALSE))</f>
        <v/>
      </c>
      <c r="I11" s="355" t="str">
        <f>IF(VLOOKUP($A11,記③女,7,FALSE)="","",VLOOKUP($A11,記③女,7,FALSE))</f>
        <v/>
      </c>
      <c r="J11" s="357" t="str">
        <f>IF(VLOOKUP($A11,記③女,8,FALSE)="","",VLOOKUP($A11,記③女,8,FALSE))</f>
        <v/>
      </c>
      <c r="K11" s="355" t="str">
        <f>IF(VLOOKUP($A11,記③女,9,FALSE)="","",VLOOKUP($A11,記③女,9,FALSE))</f>
        <v/>
      </c>
      <c r="L11" s="357" t="str">
        <f>IF(VLOOKUP($A11,記③女,10,FALSE)="","",VLOOKUP($A11,記③女,10,FALSE))</f>
        <v/>
      </c>
      <c r="M11" s="359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59"/>
      <c r="D12" s="24" t="str">
        <f>IF($B11="","",VLOOKUP($B11,名簿,2,FALSE))</f>
        <v/>
      </c>
      <c r="E12" s="359"/>
      <c r="F12" s="359"/>
      <c r="G12" s="355"/>
      <c r="H12" s="357"/>
      <c r="I12" s="355"/>
      <c r="J12" s="357"/>
      <c r="K12" s="355"/>
      <c r="L12" s="357"/>
      <c r="M12" s="359"/>
      <c r="N12" s="361"/>
    </row>
    <row r="13" spans="1:14" ht="13.5" customHeight="1" x14ac:dyDescent="0.15">
      <c r="A13" s="329">
        <f t="shared" ref="A13" si="0">A11+1</f>
        <v>3</v>
      </c>
      <c r="B13" s="320" t="str">
        <f>IF(VLOOKUP($A13,記③女,2,FALSE)="","",VLOOKUP($A13,記③女,2,FALSE))</f>
        <v/>
      </c>
      <c r="C13" s="359"/>
      <c r="D13" s="25" t="str">
        <f>IF($B13="","",IF(VLOOKUP($B13,名簿,3,FALSE)="","",VLOOKUP($B13,名簿,3,FALSE)))</f>
        <v/>
      </c>
      <c r="E13" s="359" t="str">
        <f>IF($B13="","",IF(VLOOKUP($B13,名簿,4,FALSE)="","",VLOOKUP($B13,名簿,4,FALSE)))</f>
        <v/>
      </c>
      <c r="F13" s="359" t="str">
        <f>IF($B13="","",IF(VLOOKUP($B13,名簿,5,FALSE)="","",VLOOKUP($B13,名簿,5,FALSE)))</f>
        <v/>
      </c>
      <c r="G13" s="355" t="str">
        <f>IF(VLOOKUP($A13,記③女,5,FALSE)="","",VLOOKUP($A13,記③女,5,FALSE))</f>
        <v/>
      </c>
      <c r="H13" s="357" t="str">
        <f>IF(VLOOKUP($A13,記③女,6,FALSE)="","",VLOOKUP($A13,記③女,6,FALSE))</f>
        <v/>
      </c>
      <c r="I13" s="355" t="str">
        <f>IF(VLOOKUP($A13,記③女,7,FALSE)="","",VLOOKUP($A13,記③女,7,FALSE))</f>
        <v/>
      </c>
      <c r="J13" s="357" t="str">
        <f>IF(VLOOKUP($A13,記③女,8,FALSE)="","",VLOOKUP($A13,記③女,8,FALSE))</f>
        <v/>
      </c>
      <c r="K13" s="355" t="str">
        <f>IF(VLOOKUP($A13,記③女,9,FALSE)="","",VLOOKUP($A13,記③女,9,FALSE))</f>
        <v/>
      </c>
      <c r="L13" s="357" t="str">
        <f>IF(VLOOKUP($A13,記③女,10,FALSE)="","",VLOOKUP($A13,記③女,10,FALSE))</f>
        <v/>
      </c>
      <c r="M13" s="359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59"/>
      <c r="D14" s="24" t="str">
        <f>IF($B13="","",VLOOKUP($B13,名簿,2,FALSE))</f>
        <v/>
      </c>
      <c r="E14" s="359"/>
      <c r="F14" s="359"/>
      <c r="G14" s="355"/>
      <c r="H14" s="357"/>
      <c r="I14" s="355"/>
      <c r="J14" s="357"/>
      <c r="K14" s="355"/>
      <c r="L14" s="357"/>
      <c r="M14" s="359"/>
      <c r="N14" s="361"/>
    </row>
    <row r="15" spans="1:14" ht="13.5" customHeight="1" x14ac:dyDescent="0.15">
      <c r="A15" s="329">
        <f t="shared" ref="A15" si="1">A13+1</f>
        <v>4</v>
      </c>
      <c r="B15" s="320" t="str">
        <f>IF(VLOOKUP($A15,記③女,2,FALSE)="","",VLOOKUP($A15,記③女,2,FALSE))</f>
        <v/>
      </c>
      <c r="C15" s="359"/>
      <c r="D15" s="25" t="str">
        <f>IF($B15="","",IF(VLOOKUP($B15,名簿,3,FALSE)="","",VLOOKUP($B15,名簿,3,FALSE)))</f>
        <v/>
      </c>
      <c r="E15" s="359" t="str">
        <f>IF($B15="","",IF(VLOOKUP($B15,名簿,4,FALSE)="","",VLOOKUP($B15,名簿,4,FALSE)))</f>
        <v/>
      </c>
      <c r="F15" s="359" t="str">
        <f>IF($B15="","",IF(VLOOKUP($B15,名簿,5,FALSE)="","",VLOOKUP($B15,名簿,5,FALSE)))</f>
        <v/>
      </c>
      <c r="G15" s="355" t="str">
        <f>IF(VLOOKUP($A15,記③女,5,FALSE)="","",VLOOKUP($A15,記③女,5,FALSE))</f>
        <v/>
      </c>
      <c r="H15" s="357" t="str">
        <f>IF(VLOOKUP($A15,記③女,6,FALSE)="","",VLOOKUP($A15,記③女,6,FALSE))</f>
        <v/>
      </c>
      <c r="I15" s="355" t="str">
        <f>IF(VLOOKUP($A15,記③女,7,FALSE)="","",VLOOKUP($A15,記③女,7,FALSE))</f>
        <v/>
      </c>
      <c r="J15" s="357" t="str">
        <f>IF(VLOOKUP($A15,記③女,8,FALSE)="","",VLOOKUP($A15,記③女,8,FALSE))</f>
        <v/>
      </c>
      <c r="K15" s="355" t="str">
        <f>IF(VLOOKUP($A15,記③女,9,FALSE)="","",VLOOKUP($A15,記③女,9,FALSE))</f>
        <v/>
      </c>
      <c r="L15" s="357" t="str">
        <f>IF(VLOOKUP($A15,記③女,10,FALSE)="","",VLOOKUP($A15,記③女,10,FALSE))</f>
        <v/>
      </c>
      <c r="M15" s="359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59"/>
      <c r="D16" s="24" t="str">
        <f>IF($B15="","",VLOOKUP($B15,名簿,2,FALSE))</f>
        <v/>
      </c>
      <c r="E16" s="359"/>
      <c r="F16" s="359"/>
      <c r="G16" s="355"/>
      <c r="H16" s="357"/>
      <c r="I16" s="355"/>
      <c r="J16" s="357"/>
      <c r="K16" s="355"/>
      <c r="L16" s="357"/>
      <c r="M16" s="359"/>
      <c r="N16" s="361"/>
    </row>
    <row r="17" spans="1:14" ht="13.5" customHeight="1" x14ac:dyDescent="0.15">
      <c r="A17" s="329">
        <f t="shared" ref="A17" si="2">A15+1</f>
        <v>5</v>
      </c>
      <c r="B17" s="320" t="str">
        <f>IF(VLOOKUP($A17,記③女,2,FALSE)="","",VLOOKUP($A17,記③女,2,FALSE))</f>
        <v/>
      </c>
      <c r="C17" s="359"/>
      <c r="D17" s="25" t="str">
        <f>IF($B17="","",IF(VLOOKUP($B17,名簿,3,FALSE)="","",VLOOKUP($B17,名簿,3,FALSE)))</f>
        <v/>
      </c>
      <c r="E17" s="359" t="str">
        <f>IF($B17="","",IF(VLOOKUP($B17,名簿,4,FALSE)="","",VLOOKUP($B17,名簿,4,FALSE)))</f>
        <v/>
      </c>
      <c r="F17" s="359" t="str">
        <f>IF($B17="","",IF(VLOOKUP($B17,名簿,5,FALSE)="","",VLOOKUP($B17,名簿,5,FALSE)))</f>
        <v/>
      </c>
      <c r="G17" s="355" t="str">
        <f>IF(VLOOKUP($A17,記③女,5,FALSE)="","",VLOOKUP($A17,記③女,5,FALSE))</f>
        <v/>
      </c>
      <c r="H17" s="357" t="str">
        <f>IF(VLOOKUP($A17,記③女,6,FALSE)="","",VLOOKUP($A17,記③女,6,FALSE))</f>
        <v/>
      </c>
      <c r="I17" s="355" t="str">
        <f>IF(VLOOKUP($A17,記③女,7,FALSE)="","",VLOOKUP($A17,記③女,7,FALSE))</f>
        <v/>
      </c>
      <c r="J17" s="357" t="str">
        <f>IF(VLOOKUP($A17,記③女,8,FALSE)="","",VLOOKUP($A17,記③女,8,FALSE))</f>
        <v/>
      </c>
      <c r="K17" s="355" t="str">
        <f>IF(VLOOKUP($A17,記③女,9,FALSE)="","",VLOOKUP($A17,記③女,9,FALSE))</f>
        <v/>
      </c>
      <c r="L17" s="357" t="str">
        <f>IF(VLOOKUP($A17,記③女,10,FALSE)="","",VLOOKUP($A17,記③女,10,FALSE))</f>
        <v/>
      </c>
      <c r="M17" s="359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59"/>
      <c r="D18" s="24" t="str">
        <f>IF($B17="","",VLOOKUP($B17,名簿,2,FALSE))</f>
        <v/>
      </c>
      <c r="E18" s="359"/>
      <c r="F18" s="359"/>
      <c r="G18" s="355"/>
      <c r="H18" s="357"/>
      <c r="I18" s="355"/>
      <c r="J18" s="357"/>
      <c r="K18" s="355"/>
      <c r="L18" s="357"/>
      <c r="M18" s="359"/>
      <c r="N18" s="361"/>
    </row>
    <row r="19" spans="1:14" ht="13.5" customHeight="1" x14ac:dyDescent="0.15">
      <c r="A19" s="329">
        <f t="shared" ref="A19" si="3">A17+1</f>
        <v>6</v>
      </c>
      <c r="B19" s="320" t="str">
        <f>IF(VLOOKUP($A19,記③女,2,FALSE)="","",VLOOKUP($A19,記③女,2,FALSE))</f>
        <v/>
      </c>
      <c r="C19" s="359"/>
      <c r="D19" s="25" t="str">
        <f>IF($B19="","",IF(VLOOKUP($B19,名簿,3,FALSE)="","",VLOOKUP($B19,名簿,3,FALSE)))</f>
        <v/>
      </c>
      <c r="E19" s="359" t="str">
        <f>IF($B19="","",IF(VLOOKUP($B19,名簿,4,FALSE)="","",VLOOKUP($B19,名簿,4,FALSE)))</f>
        <v/>
      </c>
      <c r="F19" s="359" t="str">
        <f>IF($B19="","",IF(VLOOKUP($B19,名簿,5,FALSE)="","",VLOOKUP($B19,名簿,5,FALSE)))</f>
        <v/>
      </c>
      <c r="G19" s="355" t="str">
        <f>IF(VLOOKUP($A19,記③女,5,FALSE)="","",VLOOKUP($A19,記③女,5,FALSE))</f>
        <v/>
      </c>
      <c r="H19" s="357" t="str">
        <f>IF(VLOOKUP($A19,記③女,6,FALSE)="","",VLOOKUP($A19,記③女,6,FALSE))</f>
        <v/>
      </c>
      <c r="I19" s="355" t="str">
        <f>IF(VLOOKUP($A19,記③女,7,FALSE)="","",VLOOKUP($A19,記③女,7,FALSE))</f>
        <v/>
      </c>
      <c r="J19" s="357" t="str">
        <f>IF(VLOOKUP($A19,記③女,8,FALSE)="","",VLOOKUP($A19,記③女,8,FALSE))</f>
        <v/>
      </c>
      <c r="K19" s="355" t="str">
        <f>IF(VLOOKUP($A19,記③女,9,FALSE)="","",VLOOKUP($A19,記③女,9,FALSE))</f>
        <v/>
      </c>
      <c r="L19" s="357" t="str">
        <f>IF(VLOOKUP($A19,記③女,10,FALSE)="","",VLOOKUP($A19,記③女,10,FALSE))</f>
        <v/>
      </c>
      <c r="M19" s="359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59"/>
      <c r="D20" s="24" t="str">
        <f>IF($B19="","",VLOOKUP($B19,名簿,2,FALSE))</f>
        <v/>
      </c>
      <c r="E20" s="359"/>
      <c r="F20" s="359"/>
      <c r="G20" s="355"/>
      <c r="H20" s="357"/>
      <c r="I20" s="355"/>
      <c r="J20" s="357"/>
      <c r="K20" s="355"/>
      <c r="L20" s="357"/>
      <c r="M20" s="359"/>
      <c r="N20" s="361"/>
    </row>
    <row r="21" spans="1:14" ht="13.5" customHeight="1" x14ac:dyDescent="0.15">
      <c r="A21" s="329">
        <f t="shared" ref="A21" si="4">A19+1</f>
        <v>7</v>
      </c>
      <c r="B21" s="320" t="str">
        <f>IF(VLOOKUP($A21,記③女,2,FALSE)="","",VLOOKUP($A21,記③女,2,FALSE))</f>
        <v/>
      </c>
      <c r="C21" s="359"/>
      <c r="D21" s="25" t="str">
        <f>IF($B21="","",IF(VLOOKUP($B21,名簿,3,FALSE)="","",VLOOKUP($B21,名簿,3,FALSE)))</f>
        <v/>
      </c>
      <c r="E21" s="359" t="str">
        <f>IF($B21="","",IF(VLOOKUP($B21,名簿,4,FALSE)="","",VLOOKUP($B21,名簿,4,FALSE)))</f>
        <v/>
      </c>
      <c r="F21" s="359" t="str">
        <f>IF($B21="","",IF(VLOOKUP($B21,名簿,5,FALSE)="","",VLOOKUP($B21,名簿,5,FALSE)))</f>
        <v/>
      </c>
      <c r="G21" s="355" t="str">
        <f>IF(VLOOKUP($A21,記③女,5,FALSE)="","",VLOOKUP($A21,記③女,5,FALSE))</f>
        <v/>
      </c>
      <c r="H21" s="357" t="str">
        <f>IF(VLOOKUP($A21,記③女,6,FALSE)="","",VLOOKUP($A21,記③女,6,FALSE))</f>
        <v/>
      </c>
      <c r="I21" s="355" t="str">
        <f>IF(VLOOKUP($A21,記③女,7,FALSE)="","",VLOOKUP($A21,記③女,7,FALSE))</f>
        <v/>
      </c>
      <c r="J21" s="357" t="str">
        <f>IF(VLOOKUP($A21,記③女,8,FALSE)="","",VLOOKUP($A21,記③女,8,FALSE))</f>
        <v/>
      </c>
      <c r="K21" s="355" t="str">
        <f>IF(VLOOKUP($A21,記③女,9,FALSE)="","",VLOOKUP($A21,記③女,9,FALSE))</f>
        <v/>
      </c>
      <c r="L21" s="357" t="str">
        <f>IF(VLOOKUP($A21,記③女,10,FALSE)="","",VLOOKUP($A21,記③女,10,FALSE))</f>
        <v/>
      </c>
      <c r="M21" s="359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59"/>
      <c r="D22" s="24" t="str">
        <f>IF($B21="","",VLOOKUP($B21,名簿,2,FALSE))</f>
        <v/>
      </c>
      <c r="E22" s="359"/>
      <c r="F22" s="359"/>
      <c r="G22" s="355"/>
      <c r="H22" s="357"/>
      <c r="I22" s="355"/>
      <c r="J22" s="357"/>
      <c r="K22" s="355"/>
      <c r="L22" s="357"/>
      <c r="M22" s="359"/>
      <c r="N22" s="361"/>
    </row>
    <row r="23" spans="1:14" ht="13.5" customHeight="1" x14ac:dyDescent="0.15">
      <c r="A23" s="329">
        <f t="shared" ref="A23" si="5">A21+1</f>
        <v>8</v>
      </c>
      <c r="B23" s="320" t="str">
        <f>IF(VLOOKUP($A23,記③女,2,FALSE)="","",VLOOKUP($A23,記③女,2,FALSE))</f>
        <v/>
      </c>
      <c r="C23" s="359"/>
      <c r="D23" s="25" t="str">
        <f>IF($B23="","",IF(VLOOKUP($B23,名簿,3,FALSE)="","",VLOOKUP($B23,名簿,3,FALSE)))</f>
        <v/>
      </c>
      <c r="E23" s="359" t="str">
        <f>IF($B23="","",IF(VLOOKUP($B23,名簿,4,FALSE)="","",VLOOKUP($B23,名簿,4,FALSE)))</f>
        <v/>
      </c>
      <c r="F23" s="359" t="str">
        <f>IF($B23="","",IF(VLOOKUP($B23,名簿,5,FALSE)="","",VLOOKUP($B23,名簿,5,FALSE)))</f>
        <v/>
      </c>
      <c r="G23" s="355" t="str">
        <f>IF(VLOOKUP($A23,記③女,5,FALSE)="","",VLOOKUP($A23,記③女,5,FALSE))</f>
        <v/>
      </c>
      <c r="H23" s="357" t="str">
        <f>IF(VLOOKUP($A23,記③女,6,FALSE)="","",VLOOKUP($A23,記③女,6,FALSE))</f>
        <v/>
      </c>
      <c r="I23" s="355" t="str">
        <f>IF(VLOOKUP($A23,記③女,7,FALSE)="","",VLOOKUP($A23,記③女,7,FALSE))</f>
        <v/>
      </c>
      <c r="J23" s="357" t="str">
        <f>IF(VLOOKUP($A23,記③女,8,FALSE)="","",VLOOKUP($A23,記③女,8,FALSE))</f>
        <v/>
      </c>
      <c r="K23" s="355" t="str">
        <f>IF(VLOOKUP($A23,記③女,9,FALSE)="","",VLOOKUP($A23,記③女,9,FALSE))</f>
        <v/>
      </c>
      <c r="L23" s="357" t="str">
        <f>IF(VLOOKUP($A23,記③女,10,FALSE)="","",VLOOKUP($A23,記③女,10,FALSE))</f>
        <v/>
      </c>
      <c r="M23" s="359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59"/>
      <c r="D24" s="24" t="str">
        <f>IF($B23="","",VLOOKUP($B23,名簿,2,FALSE))</f>
        <v/>
      </c>
      <c r="E24" s="359"/>
      <c r="F24" s="359"/>
      <c r="G24" s="355"/>
      <c r="H24" s="357"/>
      <c r="I24" s="355"/>
      <c r="J24" s="357"/>
      <c r="K24" s="355"/>
      <c r="L24" s="357"/>
      <c r="M24" s="359"/>
      <c r="N24" s="361"/>
    </row>
    <row r="25" spans="1:14" ht="13.5" customHeight="1" x14ac:dyDescent="0.15">
      <c r="A25" s="329">
        <f t="shared" ref="A25" si="6">A23+1</f>
        <v>9</v>
      </c>
      <c r="B25" s="320" t="str">
        <f>IF(VLOOKUP($A25,記③女,2,FALSE)="","",VLOOKUP($A25,記③女,2,FALSE))</f>
        <v/>
      </c>
      <c r="C25" s="359"/>
      <c r="D25" s="25" t="str">
        <f>IF($B25="","",IF(VLOOKUP($B25,名簿,3,FALSE)="","",VLOOKUP($B25,名簿,3,FALSE)))</f>
        <v/>
      </c>
      <c r="E25" s="359" t="str">
        <f>IF($B25="","",IF(VLOOKUP($B25,名簿,4,FALSE)="","",VLOOKUP($B25,名簿,4,FALSE)))</f>
        <v/>
      </c>
      <c r="F25" s="359" t="str">
        <f>IF($B25="","",IF(VLOOKUP($B25,名簿,5,FALSE)="","",VLOOKUP($B25,名簿,5,FALSE)))</f>
        <v/>
      </c>
      <c r="G25" s="355" t="str">
        <f>IF(VLOOKUP($A25,記③女,5,FALSE)="","",VLOOKUP($A25,記③女,5,FALSE))</f>
        <v/>
      </c>
      <c r="H25" s="357" t="str">
        <f>IF(VLOOKUP($A25,記③女,6,FALSE)="","",VLOOKUP($A25,記③女,6,FALSE))</f>
        <v/>
      </c>
      <c r="I25" s="355" t="str">
        <f>IF(VLOOKUP($A25,記③女,7,FALSE)="","",VLOOKUP($A25,記③女,7,FALSE))</f>
        <v/>
      </c>
      <c r="J25" s="357" t="str">
        <f>IF(VLOOKUP($A25,記③女,8,FALSE)="","",VLOOKUP($A25,記③女,8,FALSE))</f>
        <v/>
      </c>
      <c r="K25" s="355" t="str">
        <f>IF(VLOOKUP($A25,記③女,9,FALSE)="","",VLOOKUP($A25,記③女,9,FALSE))</f>
        <v/>
      </c>
      <c r="L25" s="357" t="str">
        <f>IF(VLOOKUP($A25,記③女,10,FALSE)="","",VLOOKUP($A25,記③女,10,FALSE))</f>
        <v/>
      </c>
      <c r="M25" s="359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59"/>
      <c r="D26" s="24" t="str">
        <f>IF($B25="","",VLOOKUP($B25,名簿,2,FALSE))</f>
        <v/>
      </c>
      <c r="E26" s="359"/>
      <c r="F26" s="359"/>
      <c r="G26" s="355"/>
      <c r="H26" s="357"/>
      <c r="I26" s="355"/>
      <c r="J26" s="357"/>
      <c r="K26" s="355"/>
      <c r="L26" s="357"/>
      <c r="M26" s="359"/>
      <c r="N26" s="361"/>
    </row>
    <row r="27" spans="1:14" ht="13.5" customHeight="1" x14ac:dyDescent="0.15">
      <c r="A27" s="329">
        <f t="shared" ref="A27" si="7">A25+1</f>
        <v>10</v>
      </c>
      <c r="B27" s="320" t="str">
        <f>IF(VLOOKUP($A27,記③女,2,FALSE)="","",VLOOKUP($A27,記③女,2,FALSE))</f>
        <v/>
      </c>
      <c r="C27" s="359"/>
      <c r="D27" s="25" t="str">
        <f>IF($B27="","",IF(VLOOKUP($B27,名簿,3,FALSE)="","",VLOOKUP($B27,名簿,3,FALSE)))</f>
        <v/>
      </c>
      <c r="E27" s="359" t="str">
        <f>IF($B27="","",IF(VLOOKUP($B27,名簿,4,FALSE)="","",VLOOKUP($B27,名簿,4,FALSE)))</f>
        <v/>
      </c>
      <c r="F27" s="359" t="str">
        <f>IF($B27="","",IF(VLOOKUP($B27,名簿,5,FALSE)="","",VLOOKUP($B27,名簿,5,FALSE)))</f>
        <v/>
      </c>
      <c r="G27" s="355" t="str">
        <f>IF(VLOOKUP($A27,記③女,5,FALSE)="","",VLOOKUP($A27,記③女,5,FALSE))</f>
        <v/>
      </c>
      <c r="H27" s="357" t="str">
        <f>IF(VLOOKUP($A27,記③女,6,FALSE)="","",VLOOKUP($A27,記③女,6,FALSE))</f>
        <v/>
      </c>
      <c r="I27" s="355" t="str">
        <f>IF(VLOOKUP($A27,記③女,7,FALSE)="","",VLOOKUP($A27,記③女,7,FALSE))</f>
        <v/>
      </c>
      <c r="J27" s="357" t="str">
        <f>IF(VLOOKUP($A27,記③女,8,FALSE)="","",VLOOKUP($A27,記③女,8,FALSE))</f>
        <v/>
      </c>
      <c r="K27" s="355" t="str">
        <f>IF(VLOOKUP($A27,記③女,9,FALSE)="","",VLOOKUP($A27,記③女,9,FALSE))</f>
        <v/>
      </c>
      <c r="L27" s="357" t="str">
        <f>IF(VLOOKUP($A27,記③女,10,FALSE)="","",VLOOKUP($A27,記③女,10,FALSE))</f>
        <v/>
      </c>
      <c r="M27" s="359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59"/>
      <c r="D28" s="24" t="str">
        <f>IF($B27="","",VLOOKUP($B27,名簿,2,FALSE))</f>
        <v/>
      </c>
      <c r="E28" s="359"/>
      <c r="F28" s="359"/>
      <c r="G28" s="355"/>
      <c r="H28" s="357"/>
      <c r="I28" s="355"/>
      <c r="J28" s="357"/>
      <c r="K28" s="355"/>
      <c r="L28" s="357"/>
      <c r="M28" s="359"/>
      <c r="N28" s="361"/>
    </row>
    <row r="29" spans="1:14" ht="13.5" customHeight="1" x14ac:dyDescent="0.15">
      <c r="A29" s="329">
        <f t="shared" ref="A29" si="8">A27+1</f>
        <v>11</v>
      </c>
      <c r="B29" s="320" t="str">
        <f>IF(VLOOKUP($A29,記③女,2,FALSE)="","",VLOOKUP($A29,記③女,2,FALSE))</f>
        <v/>
      </c>
      <c r="C29" s="359"/>
      <c r="D29" s="25" t="str">
        <f>IF($B29="","",IF(VLOOKUP($B29,名簿,3,FALSE)="","",VLOOKUP($B29,名簿,3,FALSE)))</f>
        <v/>
      </c>
      <c r="E29" s="359" t="str">
        <f>IF($B29="","",IF(VLOOKUP($B29,名簿,4,FALSE)="","",VLOOKUP($B29,名簿,4,FALSE)))</f>
        <v/>
      </c>
      <c r="F29" s="359" t="str">
        <f>IF($B29="","",IF(VLOOKUP($B29,名簿,5,FALSE)="","",VLOOKUP($B29,名簿,5,FALSE)))</f>
        <v/>
      </c>
      <c r="G29" s="355" t="str">
        <f>IF(VLOOKUP($A29,記③女,5,FALSE)="","",VLOOKUP($A29,記③女,5,FALSE))</f>
        <v/>
      </c>
      <c r="H29" s="357" t="str">
        <f>IF(VLOOKUP($A29,記③女,6,FALSE)="","",VLOOKUP($A29,記③女,6,FALSE))</f>
        <v/>
      </c>
      <c r="I29" s="355" t="str">
        <f>IF(VLOOKUP($A29,記③女,7,FALSE)="","",VLOOKUP($A29,記③女,7,FALSE))</f>
        <v/>
      </c>
      <c r="J29" s="357" t="str">
        <f>IF(VLOOKUP($A29,記③女,8,FALSE)="","",VLOOKUP($A29,記③女,8,FALSE))</f>
        <v/>
      </c>
      <c r="K29" s="355" t="str">
        <f>IF(VLOOKUP($A29,記③女,9,FALSE)="","",VLOOKUP($A29,記③女,9,FALSE))</f>
        <v/>
      </c>
      <c r="L29" s="357" t="str">
        <f>IF(VLOOKUP($A29,記③女,10,FALSE)="","",VLOOKUP($A29,記③女,10,FALSE))</f>
        <v/>
      </c>
      <c r="M29" s="359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59"/>
      <c r="D30" s="24" t="str">
        <f>IF($B29="","",VLOOKUP($B29,名簿,2,FALSE))</f>
        <v/>
      </c>
      <c r="E30" s="359"/>
      <c r="F30" s="359"/>
      <c r="G30" s="355"/>
      <c r="H30" s="357"/>
      <c r="I30" s="355"/>
      <c r="J30" s="357"/>
      <c r="K30" s="355"/>
      <c r="L30" s="357"/>
      <c r="M30" s="359"/>
      <c r="N30" s="361"/>
    </row>
    <row r="31" spans="1:14" ht="13.5" customHeight="1" x14ac:dyDescent="0.15">
      <c r="A31" s="329">
        <f t="shared" ref="A31" si="9">A29+1</f>
        <v>12</v>
      </c>
      <c r="B31" s="320" t="str">
        <f>IF(VLOOKUP($A31,記③女,2,FALSE)="","",VLOOKUP($A31,記③女,2,FALSE))</f>
        <v/>
      </c>
      <c r="C31" s="359"/>
      <c r="D31" s="25" t="str">
        <f>IF($B31="","",IF(VLOOKUP($B31,名簿,3,FALSE)="","",VLOOKUP($B31,名簿,3,FALSE)))</f>
        <v/>
      </c>
      <c r="E31" s="359" t="str">
        <f>IF($B31="","",IF(VLOOKUP($B31,名簿,4,FALSE)="","",VLOOKUP($B31,名簿,4,FALSE)))</f>
        <v/>
      </c>
      <c r="F31" s="359" t="str">
        <f>IF($B31="","",IF(VLOOKUP($B31,名簿,5,FALSE)="","",VLOOKUP($B31,名簿,5,FALSE)))</f>
        <v/>
      </c>
      <c r="G31" s="355" t="str">
        <f>IF(VLOOKUP($A31,記③女,5,FALSE)="","",VLOOKUP($A31,記③女,5,FALSE))</f>
        <v/>
      </c>
      <c r="H31" s="357" t="str">
        <f>IF(VLOOKUP($A31,記③女,6,FALSE)="","",VLOOKUP($A31,記③女,6,FALSE))</f>
        <v/>
      </c>
      <c r="I31" s="355" t="str">
        <f>IF(VLOOKUP($A31,記③女,7,FALSE)="","",VLOOKUP($A31,記③女,7,FALSE))</f>
        <v/>
      </c>
      <c r="J31" s="357" t="str">
        <f>IF(VLOOKUP($A31,記③女,8,FALSE)="","",VLOOKUP($A31,記③女,8,FALSE))</f>
        <v/>
      </c>
      <c r="K31" s="355" t="str">
        <f>IF(VLOOKUP($A31,記③女,9,FALSE)="","",VLOOKUP($A31,記③女,9,FALSE))</f>
        <v/>
      </c>
      <c r="L31" s="357" t="str">
        <f>IF(VLOOKUP($A31,記③女,10,FALSE)="","",VLOOKUP($A31,記③女,10,FALSE))</f>
        <v/>
      </c>
      <c r="M31" s="359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59"/>
      <c r="D32" s="24" t="str">
        <f>IF($B31="","",VLOOKUP($B31,名簿,2,FALSE))</f>
        <v/>
      </c>
      <c r="E32" s="359"/>
      <c r="F32" s="359"/>
      <c r="G32" s="355"/>
      <c r="H32" s="357"/>
      <c r="I32" s="355"/>
      <c r="J32" s="357"/>
      <c r="K32" s="355"/>
      <c r="L32" s="357"/>
      <c r="M32" s="359"/>
      <c r="N32" s="361"/>
    </row>
    <row r="33" spans="1:14" ht="13.5" customHeight="1" x14ac:dyDescent="0.15">
      <c r="A33" s="329">
        <f t="shared" ref="A33" si="10">A31+1</f>
        <v>13</v>
      </c>
      <c r="B33" s="320" t="str">
        <f>IF(VLOOKUP($A33,記③女,2,FALSE)="","",VLOOKUP($A33,記③女,2,FALSE))</f>
        <v/>
      </c>
      <c r="C33" s="359"/>
      <c r="D33" s="25" t="str">
        <f>IF($B33="","",IF(VLOOKUP($B33,名簿,3,FALSE)="","",VLOOKUP($B33,名簿,3,FALSE)))</f>
        <v/>
      </c>
      <c r="E33" s="359" t="str">
        <f>IF($B33="","",IF(VLOOKUP($B33,名簿,4,FALSE)="","",VLOOKUP($B33,名簿,4,FALSE)))</f>
        <v/>
      </c>
      <c r="F33" s="359" t="str">
        <f>IF($B33="","",IF(VLOOKUP($B33,名簿,5,FALSE)="","",VLOOKUP($B33,名簿,5,FALSE)))</f>
        <v/>
      </c>
      <c r="G33" s="355" t="str">
        <f>IF(VLOOKUP($A33,記③女,5,FALSE)="","",VLOOKUP($A33,記③女,5,FALSE))</f>
        <v/>
      </c>
      <c r="H33" s="357" t="str">
        <f>IF(VLOOKUP($A33,記③女,6,FALSE)="","",VLOOKUP($A33,記③女,6,FALSE))</f>
        <v/>
      </c>
      <c r="I33" s="355" t="str">
        <f>IF(VLOOKUP($A33,記③女,7,FALSE)="","",VLOOKUP($A33,記③女,7,FALSE))</f>
        <v/>
      </c>
      <c r="J33" s="357" t="str">
        <f>IF(VLOOKUP($A33,記③女,8,FALSE)="","",VLOOKUP($A33,記③女,8,FALSE))</f>
        <v/>
      </c>
      <c r="K33" s="355" t="str">
        <f>IF(VLOOKUP($A33,記③女,9,FALSE)="","",VLOOKUP($A33,記③女,9,FALSE))</f>
        <v/>
      </c>
      <c r="L33" s="357" t="str">
        <f>IF(VLOOKUP($A33,記③女,10,FALSE)="","",VLOOKUP($A33,記③女,10,FALSE))</f>
        <v/>
      </c>
      <c r="M33" s="359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59"/>
      <c r="D34" s="24" t="str">
        <f>IF($B33="","",VLOOKUP($B33,名簿,2,FALSE))</f>
        <v/>
      </c>
      <c r="E34" s="359"/>
      <c r="F34" s="359"/>
      <c r="G34" s="355"/>
      <c r="H34" s="357"/>
      <c r="I34" s="355"/>
      <c r="J34" s="357"/>
      <c r="K34" s="355"/>
      <c r="L34" s="357"/>
      <c r="M34" s="359"/>
      <c r="N34" s="361"/>
    </row>
    <row r="35" spans="1:14" ht="13.5" customHeight="1" x14ac:dyDescent="0.15">
      <c r="A35" s="329">
        <f t="shared" ref="A35" si="11">A33+1</f>
        <v>14</v>
      </c>
      <c r="B35" s="320" t="str">
        <f>IF(VLOOKUP($A35,記③女,2,FALSE)="","",VLOOKUP($A35,記③女,2,FALSE))</f>
        <v/>
      </c>
      <c r="C35" s="359"/>
      <c r="D35" s="25" t="str">
        <f>IF($B35="","",IF(VLOOKUP($B35,名簿,3,FALSE)="","",VLOOKUP($B35,名簿,3,FALSE)))</f>
        <v/>
      </c>
      <c r="E35" s="359" t="str">
        <f>IF($B35="","",IF(VLOOKUP($B35,名簿,4,FALSE)="","",VLOOKUP($B35,名簿,4,FALSE)))</f>
        <v/>
      </c>
      <c r="F35" s="359" t="str">
        <f>IF($B35="","",IF(VLOOKUP($B35,名簿,5,FALSE)="","",VLOOKUP($B35,名簿,5,FALSE)))</f>
        <v/>
      </c>
      <c r="G35" s="355" t="str">
        <f>IF(VLOOKUP($A35,記③女,5,FALSE)="","",VLOOKUP($A35,記③女,5,FALSE))</f>
        <v/>
      </c>
      <c r="H35" s="357" t="str">
        <f>IF(VLOOKUP($A35,記③女,6,FALSE)="","",VLOOKUP($A35,記③女,6,FALSE))</f>
        <v/>
      </c>
      <c r="I35" s="355" t="str">
        <f>IF(VLOOKUP($A35,記③女,7,FALSE)="","",VLOOKUP($A35,記③女,7,FALSE))</f>
        <v/>
      </c>
      <c r="J35" s="357" t="str">
        <f>IF(VLOOKUP($A35,記③女,8,FALSE)="","",VLOOKUP($A35,記③女,8,FALSE))</f>
        <v/>
      </c>
      <c r="K35" s="355" t="str">
        <f>IF(VLOOKUP($A35,記③女,9,FALSE)="","",VLOOKUP($A35,記③女,9,FALSE))</f>
        <v/>
      </c>
      <c r="L35" s="357" t="str">
        <f>IF(VLOOKUP($A35,記③女,10,FALSE)="","",VLOOKUP($A35,記③女,10,FALSE))</f>
        <v/>
      </c>
      <c r="M35" s="359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59"/>
      <c r="D36" s="24" t="str">
        <f>IF($B35="","",VLOOKUP($B35,名簿,2,FALSE))</f>
        <v/>
      </c>
      <c r="E36" s="359"/>
      <c r="F36" s="359"/>
      <c r="G36" s="355"/>
      <c r="H36" s="357"/>
      <c r="I36" s="355"/>
      <c r="J36" s="357"/>
      <c r="K36" s="355"/>
      <c r="L36" s="357"/>
      <c r="M36" s="359"/>
      <c r="N36" s="361"/>
    </row>
    <row r="37" spans="1:14" ht="13.5" customHeight="1" x14ac:dyDescent="0.15">
      <c r="A37" s="329">
        <f t="shared" ref="A37" si="12">A35+1</f>
        <v>15</v>
      </c>
      <c r="B37" s="320" t="str">
        <f>IF(VLOOKUP($A37,記③女,2,FALSE)="","",VLOOKUP($A37,記③女,2,FALSE))</f>
        <v/>
      </c>
      <c r="C37" s="359"/>
      <c r="D37" s="25" t="str">
        <f>IF($B37="","",IF(VLOOKUP($B37,名簿,3,FALSE)="","",VLOOKUP($B37,名簿,3,FALSE)))</f>
        <v/>
      </c>
      <c r="E37" s="359" t="str">
        <f>IF($B37="","",IF(VLOOKUP($B37,名簿,4,FALSE)="","",VLOOKUP($B37,名簿,4,FALSE)))</f>
        <v/>
      </c>
      <c r="F37" s="359" t="str">
        <f>IF($B37="","",IF(VLOOKUP($B37,名簿,5,FALSE)="","",VLOOKUP($B37,名簿,5,FALSE)))</f>
        <v/>
      </c>
      <c r="G37" s="355" t="str">
        <f>IF(VLOOKUP($A37,記③女,5,FALSE)="","",VLOOKUP($A37,記③女,5,FALSE))</f>
        <v/>
      </c>
      <c r="H37" s="357" t="str">
        <f>IF(VLOOKUP($A37,記③女,6,FALSE)="","",VLOOKUP($A37,記③女,6,FALSE))</f>
        <v/>
      </c>
      <c r="I37" s="355" t="str">
        <f>IF(VLOOKUP($A37,記③女,7,FALSE)="","",VLOOKUP($A37,記③女,7,FALSE))</f>
        <v/>
      </c>
      <c r="J37" s="357" t="str">
        <f>IF(VLOOKUP($A37,記③女,8,FALSE)="","",VLOOKUP($A37,記③女,8,FALSE))</f>
        <v/>
      </c>
      <c r="K37" s="355" t="str">
        <f>IF(VLOOKUP($A37,記③女,9,FALSE)="","",VLOOKUP($A37,記③女,9,FALSE))</f>
        <v/>
      </c>
      <c r="L37" s="357" t="str">
        <f>IF(VLOOKUP($A37,記③女,10,FALSE)="","",VLOOKUP($A37,記③女,10,FALSE))</f>
        <v/>
      </c>
      <c r="M37" s="359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59"/>
      <c r="D38" s="24" t="str">
        <f>IF($B37="","",VLOOKUP($B37,名簿,2,FALSE))</f>
        <v/>
      </c>
      <c r="E38" s="359"/>
      <c r="F38" s="359"/>
      <c r="G38" s="355"/>
      <c r="H38" s="357"/>
      <c r="I38" s="355"/>
      <c r="J38" s="357"/>
      <c r="K38" s="355"/>
      <c r="L38" s="357"/>
      <c r="M38" s="359"/>
      <c r="N38" s="361"/>
    </row>
    <row r="39" spans="1:14" ht="13.5" customHeight="1" x14ac:dyDescent="0.15">
      <c r="A39" s="329">
        <f t="shared" ref="A39" si="13">A37+1</f>
        <v>16</v>
      </c>
      <c r="B39" s="320" t="str">
        <f>IF(VLOOKUP($A39,記③女,2,FALSE)="","",VLOOKUP($A39,記③女,2,FALSE))</f>
        <v/>
      </c>
      <c r="C39" s="359"/>
      <c r="D39" s="25" t="str">
        <f>IF($B39="","",IF(VLOOKUP($B39,名簿,3,FALSE)="","",VLOOKUP($B39,名簿,3,FALSE)))</f>
        <v/>
      </c>
      <c r="E39" s="359" t="str">
        <f>IF($B39="","",IF(VLOOKUP($B39,名簿,4,FALSE)="","",VLOOKUP($B39,名簿,4,FALSE)))</f>
        <v/>
      </c>
      <c r="F39" s="359" t="str">
        <f>IF($B39="","",IF(VLOOKUP($B39,名簿,5,FALSE)="","",VLOOKUP($B39,名簿,5,FALSE)))</f>
        <v/>
      </c>
      <c r="G39" s="355" t="str">
        <f>IF(VLOOKUP($A39,記③女,5,FALSE)="","",VLOOKUP($A39,記③女,5,FALSE))</f>
        <v/>
      </c>
      <c r="H39" s="357" t="str">
        <f>IF(VLOOKUP($A39,記③女,6,FALSE)="","",VLOOKUP($A39,記③女,6,FALSE))</f>
        <v/>
      </c>
      <c r="I39" s="355" t="str">
        <f>IF(VLOOKUP($A39,記③女,7,FALSE)="","",VLOOKUP($A39,記③女,7,FALSE))</f>
        <v/>
      </c>
      <c r="J39" s="357" t="str">
        <f>IF(VLOOKUP($A39,記③女,8,FALSE)="","",VLOOKUP($A39,記③女,8,FALSE))</f>
        <v/>
      </c>
      <c r="K39" s="355" t="str">
        <f>IF(VLOOKUP($A39,記③女,9,FALSE)="","",VLOOKUP($A39,記③女,9,FALSE))</f>
        <v/>
      </c>
      <c r="L39" s="357" t="str">
        <f>IF(VLOOKUP($A39,記③女,10,FALSE)="","",VLOOKUP($A39,記③女,10,FALSE))</f>
        <v/>
      </c>
      <c r="M39" s="359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59"/>
      <c r="D40" s="24" t="str">
        <f>IF($B39="","",VLOOKUP($B39,名簿,2,FALSE))</f>
        <v/>
      </c>
      <c r="E40" s="359"/>
      <c r="F40" s="359"/>
      <c r="G40" s="355"/>
      <c r="H40" s="357"/>
      <c r="I40" s="355"/>
      <c r="J40" s="357"/>
      <c r="K40" s="355"/>
      <c r="L40" s="357"/>
      <c r="M40" s="359"/>
      <c r="N40" s="361"/>
    </row>
    <row r="41" spans="1:14" ht="13.5" customHeight="1" x14ac:dyDescent="0.15">
      <c r="A41" s="329">
        <f t="shared" ref="A41" si="14">A39+1</f>
        <v>17</v>
      </c>
      <c r="B41" s="320" t="str">
        <f>IF(VLOOKUP($A41,記③女,2,FALSE)="","",VLOOKUP($A41,記③女,2,FALSE))</f>
        <v/>
      </c>
      <c r="C41" s="359"/>
      <c r="D41" s="25" t="str">
        <f>IF($B41="","",IF(VLOOKUP($B41,名簿,3,FALSE)="","",VLOOKUP($B41,名簿,3,FALSE)))</f>
        <v/>
      </c>
      <c r="E41" s="359" t="str">
        <f>IF($B41="","",IF(VLOOKUP($B41,名簿,4,FALSE)="","",VLOOKUP($B41,名簿,4,FALSE)))</f>
        <v/>
      </c>
      <c r="F41" s="359" t="str">
        <f>IF($B41="","",IF(VLOOKUP($B41,名簿,5,FALSE)="","",VLOOKUP($B41,名簿,5,FALSE)))</f>
        <v/>
      </c>
      <c r="G41" s="355" t="str">
        <f>IF(VLOOKUP($A41,記③女,5,FALSE)="","",VLOOKUP($A41,記③女,5,FALSE))</f>
        <v/>
      </c>
      <c r="H41" s="357" t="str">
        <f>IF(VLOOKUP($A41,記③女,6,FALSE)="","",VLOOKUP($A41,記③女,6,FALSE))</f>
        <v/>
      </c>
      <c r="I41" s="355" t="str">
        <f>IF(VLOOKUP($A41,記③女,7,FALSE)="","",VLOOKUP($A41,記③女,7,FALSE))</f>
        <v/>
      </c>
      <c r="J41" s="357" t="str">
        <f>IF(VLOOKUP($A41,記③女,8,FALSE)="","",VLOOKUP($A41,記③女,8,FALSE))</f>
        <v/>
      </c>
      <c r="K41" s="355" t="str">
        <f>IF(VLOOKUP($A41,記③女,9,FALSE)="","",VLOOKUP($A41,記③女,9,FALSE))</f>
        <v/>
      </c>
      <c r="L41" s="357" t="str">
        <f>IF(VLOOKUP($A41,記③女,10,FALSE)="","",VLOOKUP($A41,記③女,10,FALSE))</f>
        <v/>
      </c>
      <c r="M41" s="359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59"/>
      <c r="D42" s="24" t="str">
        <f>IF($B41="","",VLOOKUP($B41,名簿,2,FALSE))</f>
        <v/>
      </c>
      <c r="E42" s="359"/>
      <c r="F42" s="359"/>
      <c r="G42" s="355"/>
      <c r="H42" s="357"/>
      <c r="I42" s="355"/>
      <c r="J42" s="357"/>
      <c r="K42" s="355"/>
      <c r="L42" s="357"/>
      <c r="M42" s="359"/>
      <c r="N42" s="361"/>
    </row>
    <row r="43" spans="1:14" ht="13.5" customHeight="1" x14ac:dyDescent="0.15">
      <c r="A43" s="329">
        <f t="shared" ref="A43" si="15">A41+1</f>
        <v>18</v>
      </c>
      <c r="B43" s="320" t="str">
        <f>IF(VLOOKUP($A43,記③女,2,FALSE)="","",VLOOKUP($A43,記③女,2,FALSE))</f>
        <v/>
      </c>
      <c r="C43" s="359"/>
      <c r="D43" s="25" t="str">
        <f>IF($B43="","",IF(VLOOKUP($B43,名簿,3,FALSE)="","",VLOOKUP($B43,名簿,3,FALSE)))</f>
        <v/>
      </c>
      <c r="E43" s="359" t="str">
        <f>IF($B43="","",IF(VLOOKUP($B43,名簿,4,FALSE)="","",VLOOKUP($B43,名簿,4,FALSE)))</f>
        <v/>
      </c>
      <c r="F43" s="359" t="str">
        <f>IF($B43="","",IF(VLOOKUP($B43,名簿,5,FALSE)="","",VLOOKUP($B43,名簿,5,FALSE)))</f>
        <v/>
      </c>
      <c r="G43" s="355" t="str">
        <f>IF(VLOOKUP($A43,記③女,5,FALSE)="","",VLOOKUP($A43,記③女,5,FALSE))</f>
        <v/>
      </c>
      <c r="H43" s="357" t="str">
        <f>IF(VLOOKUP($A43,記③女,6,FALSE)="","",VLOOKUP($A43,記③女,6,FALSE))</f>
        <v/>
      </c>
      <c r="I43" s="355" t="str">
        <f>IF(VLOOKUP($A43,記③女,7,FALSE)="","",VLOOKUP($A43,記③女,7,FALSE))</f>
        <v/>
      </c>
      <c r="J43" s="357" t="str">
        <f>IF(VLOOKUP($A43,記③女,8,FALSE)="","",VLOOKUP($A43,記③女,8,FALSE))</f>
        <v/>
      </c>
      <c r="K43" s="355" t="str">
        <f>IF(VLOOKUP($A43,記③女,9,FALSE)="","",VLOOKUP($A43,記③女,9,FALSE))</f>
        <v/>
      </c>
      <c r="L43" s="357" t="str">
        <f>IF(VLOOKUP($A43,記③女,10,FALSE)="","",VLOOKUP($A43,記③女,10,FALSE))</f>
        <v/>
      </c>
      <c r="M43" s="359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59"/>
      <c r="D44" s="24" t="str">
        <f>IF($B43="","",VLOOKUP($B43,名簿,2,FALSE))</f>
        <v/>
      </c>
      <c r="E44" s="359"/>
      <c r="F44" s="359"/>
      <c r="G44" s="355"/>
      <c r="H44" s="357"/>
      <c r="I44" s="355"/>
      <c r="J44" s="357"/>
      <c r="K44" s="355"/>
      <c r="L44" s="357"/>
      <c r="M44" s="359"/>
      <c r="N44" s="361"/>
    </row>
    <row r="45" spans="1:14" ht="13.5" customHeight="1" x14ac:dyDescent="0.15">
      <c r="A45" s="329">
        <f t="shared" ref="A45" si="16">A43+1</f>
        <v>19</v>
      </c>
      <c r="B45" s="320" t="str">
        <f>IF(VLOOKUP($A45,記③女,2,FALSE)="","",VLOOKUP($A45,記③女,2,FALSE))</f>
        <v/>
      </c>
      <c r="C45" s="359"/>
      <c r="D45" s="25" t="str">
        <f>IF($B45="","",IF(VLOOKUP($B45,名簿,3,FALSE)="","",VLOOKUP($B45,名簿,3,FALSE)))</f>
        <v/>
      </c>
      <c r="E45" s="359" t="str">
        <f>IF($B45="","",IF(VLOOKUP($B45,名簿,4,FALSE)="","",VLOOKUP($B45,名簿,4,FALSE)))</f>
        <v/>
      </c>
      <c r="F45" s="359" t="str">
        <f>IF($B45="","",IF(VLOOKUP($B45,名簿,5,FALSE)="","",VLOOKUP($B45,名簿,5,FALSE)))</f>
        <v/>
      </c>
      <c r="G45" s="355" t="str">
        <f>IF(VLOOKUP($A45,記③女,5,FALSE)="","",VLOOKUP($A45,記③女,5,FALSE))</f>
        <v/>
      </c>
      <c r="H45" s="357" t="str">
        <f>IF(VLOOKUP($A45,記③女,6,FALSE)="","",VLOOKUP($A45,記③女,6,FALSE))</f>
        <v/>
      </c>
      <c r="I45" s="355" t="str">
        <f>IF(VLOOKUP($A45,記③女,7,FALSE)="","",VLOOKUP($A45,記③女,7,FALSE))</f>
        <v/>
      </c>
      <c r="J45" s="357" t="str">
        <f>IF(VLOOKUP($A45,記③女,8,FALSE)="","",VLOOKUP($A45,記③女,8,FALSE))</f>
        <v/>
      </c>
      <c r="K45" s="355" t="str">
        <f>IF(VLOOKUP($A45,記③女,9,FALSE)="","",VLOOKUP($A45,記③女,9,FALSE))</f>
        <v/>
      </c>
      <c r="L45" s="357" t="str">
        <f>IF(VLOOKUP($A45,記③女,10,FALSE)="","",VLOOKUP($A45,記③女,10,FALSE))</f>
        <v/>
      </c>
      <c r="M45" s="359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59"/>
      <c r="D46" s="24" t="str">
        <f>IF($B45="","",VLOOKUP($B45,名簿,2,FALSE))</f>
        <v/>
      </c>
      <c r="E46" s="359"/>
      <c r="F46" s="359"/>
      <c r="G46" s="355"/>
      <c r="H46" s="357"/>
      <c r="I46" s="355"/>
      <c r="J46" s="357"/>
      <c r="K46" s="355"/>
      <c r="L46" s="357"/>
      <c r="M46" s="359"/>
      <c r="N46" s="361"/>
    </row>
    <row r="47" spans="1:14" ht="13.5" customHeight="1" thickBot="1" x14ac:dyDescent="0.2">
      <c r="A47" s="329">
        <f t="shared" ref="A47" si="17">A45+1</f>
        <v>20</v>
      </c>
      <c r="B47" s="308" t="str">
        <f>IF(VLOOKUP($A47,記③女,2,FALSE)="","",VLOOKUP($A47,記③女,2,FALSE))</f>
        <v/>
      </c>
      <c r="C47" s="362"/>
      <c r="D47" s="25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64" t="str">
        <f>IF(VLOOKUP($A47,記③女,5,FALSE)="","",VLOOKUP($A47,記③女,5,FALSE))</f>
        <v/>
      </c>
      <c r="H47" s="357" t="str">
        <f>IF(VLOOKUP($A47,記③女,6,FALSE)="","",VLOOKUP($A47,記③女,6,FALSE))</f>
        <v/>
      </c>
      <c r="I47" s="364" t="str">
        <f>IF(VLOOKUP($A47,記③女,7,FALSE)="","",VLOOKUP($A47,記③女,7,FALSE))</f>
        <v/>
      </c>
      <c r="J47" s="357" t="str">
        <f>IF(VLOOKUP($A47,記③女,8,FALSE)="","",VLOOKUP($A47,記③女,8,FALSE))</f>
        <v/>
      </c>
      <c r="K47" s="364" t="str">
        <f>IF(VLOOKUP($A47,記③女,9,FALSE)="","",VLOOKUP($A47,記③女,9,FALSE))</f>
        <v/>
      </c>
      <c r="L47" s="357" t="str">
        <f>IF(VLOOKUP($A47,記③女,10,FALSE)="","",VLOOKUP($A47,記③女,10,FALSE))</f>
        <v/>
      </c>
      <c r="M47" s="362" t="str">
        <f>IF($B47="","",IF(VLOOKUP($B47,名簿,7,FALSE)="","",VLOOKUP($B47,名簿,7,FALSE)))</f>
        <v/>
      </c>
      <c r="N47" s="366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63"/>
      <c r="D48" s="26" t="str">
        <f>IF($B47="","",VLOOKUP($B47,名簿,2,FALSE))</f>
        <v/>
      </c>
      <c r="E48" s="363"/>
      <c r="F48" s="363"/>
      <c r="G48" s="365"/>
      <c r="H48" s="368"/>
      <c r="I48" s="365"/>
      <c r="J48" s="368"/>
      <c r="K48" s="365"/>
      <c r="L48" s="368"/>
      <c r="M48" s="363"/>
      <c r="N48" s="367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IF(SUM(記録会入力!$F$4,記録会入力!$Q$4)=0,"",SUM(記録会入力!$F$4,記録会入力!$Q$4))</f>
        <v/>
      </c>
      <c r="I50" s="323" t="str">
        <f>IF(H50="","",H50*名簿!$L$7)</f>
        <v/>
      </c>
      <c r="J50" s="325" t="s">
        <v>14</v>
      </c>
      <c r="K50" s="321" t="str">
        <f>IF(SUM(記録会入力!$G$4,記録会入力!$R$4)=0,"",SUM(記録会入力!$G$4,記録会入力!$R$4))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記録会入力!$A$1</f>
        <v>厚木市陸上競技記録会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IF(VLOOKUP($A62,記③女,2,FALSE)="","",VLOOKUP($A62,記③女,2,FALSE))</f>
        <v/>
      </c>
      <c r="C62" s="358"/>
      <c r="D62" s="23" t="str">
        <f>IF($B62="","",IF(VLOOKUP($B62,名簿,3,FALSE)="","",VLOOKUP($B62,名簿,3,FALSE)))</f>
        <v/>
      </c>
      <c r="E62" s="358" t="str">
        <f>IF($B62="","",IF(VLOOKUP($B62,名簿,4,FALSE)="","",VLOOKUP($B62,名簿,4,FALSE)))</f>
        <v/>
      </c>
      <c r="F62" s="358" t="str">
        <f>IF($B62="","",IF(VLOOKUP($B62,名簿,5,FALSE)="","",VLOOKUP($B62,名簿,5,FALSE)))</f>
        <v/>
      </c>
      <c r="G62" s="354" t="str">
        <f>IF(VLOOKUP($A62,記③女,5,FALSE)="","",VLOOKUP($A62,記③女,5,FALSE))</f>
        <v/>
      </c>
      <c r="H62" s="356" t="str">
        <f>IF(VLOOKUP($A62,記③女,6,FALSE)="","",VLOOKUP($A62,記③女,6,FALSE))</f>
        <v/>
      </c>
      <c r="I62" s="354" t="str">
        <f>IF(VLOOKUP($A62,記③女,7,FALSE)="","",VLOOKUP($A62,記③女,7,FALSE))</f>
        <v/>
      </c>
      <c r="J62" s="356" t="str">
        <f>IF(VLOOKUP($A62,記③女,8,FALSE)="","",VLOOKUP($A62,記③女,8,FALSE))</f>
        <v/>
      </c>
      <c r="K62" s="354" t="str">
        <f>IF(VLOOKUP($A62,記③女,9,FALSE)="","",VLOOKUP($A62,記③女,9,FALSE))</f>
        <v/>
      </c>
      <c r="L62" s="356" t="str">
        <f>IF(VLOOKUP($A62,記③女,10,FALSE)="","",VLOOKUP($A62,記③女,10,FALSE))</f>
        <v/>
      </c>
      <c r="M62" s="358" t="str">
        <f>IF($B62="","",IF(VLOOKUP($B62,名簿,7,FALSE)="","",VLOOKUP($B62,名簿,7,FALSE)))</f>
        <v/>
      </c>
      <c r="N62" s="360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59"/>
      <c r="D63" s="24" t="str">
        <f>IF($B62="","",VLOOKUP($B62,名簿,2,FALSE))</f>
        <v/>
      </c>
      <c r="E63" s="359"/>
      <c r="F63" s="359"/>
      <c r="G63" s="355"/>
      <c r="H63" s="357"/>
      <c r="I63" s="355"/>
      <c r="J63" s="357"/>
      <c r="K63" s="355"/>
      <c r="L63" s="357"/>
      <c r="M63" s="359"/>
      <c r="N63" s="361"/>
    </row>
    <row r="64" spans="1:14" ht="13.5" customHeight="1" x14ac:dyDescent="0.15">
      <c r="A64" s="329">
        <f>A62+1</f>
        <v>22</v>
      </c>
      <c r="B64" s="320" t="str">
        <f>IF(VLOOKUP($A64,記③女,2,FALSE)="","",VLOOKUP($A64,記③女,2,FALSE))</f>
        <v/>
      </c>
      <c r="C64" s="359"/>
      <c r="D64" s="25" t="str">
        <f>IF($B64="","",IF(VLOOKUP($B64,名簿,3,FALSE)="","",VLOOKUP($B64,名簿,3,FALSE)))</f>
        <v/>
      </c>
      <c r="E64" s="359" t="str">
        <f>IF($B64="","",IF(VLOOKUP($B64,名簿,4,FALSE)="","",VLOOKUP($B64,名簿,4,FALSE)))</f>
        <v/>
      </c>
      <c r="F64" s="359" t="str">
        <f>IF($B64="","",IF(VLOOKUP($B64,名簿,5,FALSE)="","",VLOOKUP($B64,名簿,5,FALSE)))</f>
        <v/>
      </c>
      <c r="G64" s="355" t="str">
        <f>IF(VLOOKUP($A64,記③女,5,FALSE)="","",VLOOKUP($A64,記③女,5,FALSE))</f>
        <v/>
      </c>
      <c r="H64" s="357" t="str">
        <f>IF(VLOOKUP($A64,記③女,6,FALSE)="","",VLOOKUP($A64,記③女,6,FALSE))</f>
        <v/>
      </c>
      <c r="I64" s="355" t="str">
        <f>IF(VLOOKUP($A64,記③女,7,FALSE)="","",VLOOKUP($A64,記③女,7,FALSE))</f>
        <v/>
      </c>
      <c r="J64" s="357" t="str">
        <f>IF(VLOOKUP($A64,記③女,8,FALSE)="","",VLOOKUP($A64,記③女,8,FALSE))</f>
        <v/>
      </c>
      <c r="K64" s="355" t="str">
        <f>IF(VLOOKUP($A64,記③女,9,FALSE)="","",VLOOKUP($A64,記③女,9,FALSE))</f>
        <v/>
      </c>
      <c r="L64" s="357" t="str">
        <f>IF(VLOOKUP($A64,記③女,10,FALSE)="","",VLOOKUP($A64,記③女,10,FALSE))</f>
        <v/>
      </c>
      <c r="M64" s="359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59"/>
      <c r="D65" s="24" t="str">
        <f>IF($B64="","",VLOOKUP($B64,名簿,2,FALSE))</f>
        <v/>
      </c>
      <c r="E65" s="359"/>
      <c r="F65" s="359"/>
      <c r="G65" s="355"/>
      <c r="H65" s="357"/>
      <c r="I65" s="355"/>
      <c r="J65" s="357"/>
      <c r="K65" s="355"/>
      <c r="L65" s="357"/>
      <c r="M65" s="359"/>
      <c r="N65" s="361"/>
    </row>
    <row r="66" spans="1:14" ht="13.5" customHeight="1" x14ac:dyDescent="0.15">
      <c r="A66" s="329">
        <f t="shared" ref="A66" si="18">A64+1</f>
        <v>23</v>
      </c>
      <c r="B66" s="320" t="str">
        <f>IF(VLOOKUP($A66,記③女,2,FALSE)="","",VLOOKUP($A66,記③女,2,FALSE))</f>
        <v/>
      </c>
      <c r="C66" s="359"/>
      <c r="D66" s="25" t="str">
        <f>IF($B66="","",IF(VLOOKUP($B66,名簿,3,FALSE)="","",VLOOKUP($B66,名簿,3,FALSE)))</f>
        <v/>
      </c>
      <c r="E66" s="359" t="str">
        <f>IF($B66="","",IF(VLOOKUP($B66,名簿,4,FALSE)="","",VLOOKUP($B66,名簿,4,FALSE)))</f>
        <v/>
      </c>
      <c r="F66" s="359" t="str">
        <f>IF($B66="","",IF(VLOOKUP($B66,名簿,5,FALSE)="","",VLOOKUP($B66,名簿,5,FALSE)))</f>
        <v/>
      </c>
      <c r="G66" s="355" t="str">
        <f>IF(VLOOKUP($A66,記③女,5,FALSE)="","",VLOOKUP($A66,記③女,5,FALSE))</f>
        <v/>
      </c>
      <c r="H66" s="357" t="str">
        <f>IF(VLOOKUP($A66,記③女,6,FALSE)="","",VLOOKUP($A66,記③女,6,FALSE))</f>
        <v/>
      </c>
      <c r="I66" s="355" t="str">
        <f>IF(VLOOKUP($A66,記③女,7,FALSE)="","",VLOOKUP($A66,記③女,7,FALSE))</f>
        <v/>
      </c>
      <c r="J66" s="357" t="str">
        <f>IF(VLOOKUP($A66,記③女,8,FALSE)="","",VLOOKUP($A66,記③女,8,FALSE))</f>
        <v/>
      </c>
      <c r="K66" s="355" t="str">
        <f>IF(VLOOKUP($A66,記③女,9,FALSE)="","",VLOOKUP($A66,記③女,9,FALSE))</f>
        <v/>
      </c>
      <c r="L66" s="357" t="str">
        <f>IF(VLOOKUP($A66,記③女,10,FALSE)="","",VLOOKUP($A66,記③女,10,FALSE))</f>
        <v/>
      </c>
      <c r="M66" s="359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59"/>
      <c r="D67" s="24" t="str">
        <f>IF($B66="","",VLOOKUP($B66,名簿,2,FALSE))</f>
        <v/>
      </c>
      <c r="E67" s="359"/>
      <c r="F67" s="359"/>
      <c r="G67" s="355"/>
      <c r="H67" s="357"/>
      <c r="I67" s="355"/>
      <c r="J67" s="357"/>
      <c r="K67" s="355"/>
      <c r="L67" s="357"/>
      <c r="M67" s="359"/>
      <c r="N67" s="361"/>
    </row>
    <row r="68" spans="1:14" ht="13.5" customHeight="1" x14ac:dyDescent="0.15">
      <c r="A68" s="329">
        <f t="shared" ref="A68" si="19">A66+1</f>
        <v>24</v>
      </c>
      <c r="B68" s="320" t="str">
        <f>IF(VLOOKUP($A68,記③女,2,FALSE)="","",VLOOKUP($A68,記③女,2,FALSE))</f>
        <v/>
      </c>
      <c r="C68" s="359"/>
      <c r="D68" s="25" t="str">
        <f>IF($B68="","",IF(VLOOKUP($B68,名簿,3,FALSE)="","",VLOOKUP($B68,名簿,3,FALSE)))</f>
        <v/>
      </c>
      <c r="E68" s="359" t="str">
        <f>IF($B68="","",IF(VLOOKUP($B68,名簿,4,FALSE)="","",VLOOKUP($B68,名簿,4,FALSE)))</f>
        <v/>
      </c>
      <c r="F68" s="359" t="str">
        <f>IF($B68="","",IF(VLOOKUP($B68,名簿,5,FALSE)="","",VLOOKUP($B68,名簿,5,FALSE)))</f>
        <v/>
      </c>
      <c r="G68" s="355" t="str">
        <f>IF(VLOOKUP($A68,記③女,5,FALSE)="","",VLOOKUP($A68,記③女,5,FALSE))</f>
        <v/>
      </c>
      <c r="H68" s="357" t="str">
        <f>IF(VLOOKUP($A68,記③女,6,FALSE)="","",VLOOKUP($A68,記③女,6,FALSE))</f>
        <v/>
      </c>
      <c r="I68" s="355" t="str">
        <f>IF(VLOOKUP($A68,記③女,7,FALSE)="","",VLOOKUP($A68,記③女,7,FALSE))</f>
        <v/>
      </c>
      <c r="J68" s="357" t="str">
        <f>IF(VLOOKUP($A68,記③女,8,FALSE)="","",VLOOKUP($A68,記③女,8,FALSE))</f>
        <v/>
      </c>
      <c r="K68" s="355" t="str">
        <f>IF(VLOOKUP($A68,記③女,9,FALSE)="","",VLOOKUP($A68,記③女,9,FALSE))</f>
        <v/>
      </c>
      <c r="L68" s="357" t="str">
        <f>IF(VLOOKUP($A68,記③女,10,FALSE)="","",VLOOKUP($A68,記③女,10,FALSE))</f>
        <v/>
      </c>
      <c r="M68" s="359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59"/>
      <c r="D69" s="24" t="str">
        <f>IF($B68="","",VLOOKUP($B68,名簿,2,FALSE))</f>
        <v/>
      </c>
      <c r="E69" s="359"/>
      <c r="F69" s="359"/>
      <c r="G69" s="355"/>
      <c r="H69" s="357"/>
      <c r="I69" s="355"/>
      <c r="J69" s="357"/>
      <c r="K69" s="355"/>
      <c r="L69" s="357"/>
      <c r="M69" s="359"/>
      <c r="N69" s="361"/>
    </row>
    <row r="70" spans="1:14" ht="13.5" customHeight="1" x14ac:dyDescent="0.15">
      <c r="A70" s="329">
        <f t="shared" ref="A70" si="20">A68+1</f>
        <v>25</v>
      </c>
      <c r="B70" s="320" t="str">
        <f>IF(VLOOKUP($A70,記③女,2,FALSE)="","",VLOOKUP($A70,記③女,2,FALSE))</f>
        <v/>
      </c>
      <c r="C70" s="359"/>
      <c r="D70" s="25" t="str">
        <f>IF($B70="","",IF(VLOOKUP($B70,名簿,3,FALSE)="","",VLOOKUP($B70,名簿,3,FALSE)))</f>
        <v/>
      </c>
      <c r="E70" s="359" t="str">
        <f>IF($B70="","",IF(VLOOKUP($B70,名簿,4,FALSE)="","",VLOOKUP($B70,名簿,4,FALSE)))</f>
        <v/>
      </c>
      <c r="F70" s="359" t="str">
        <f>IF($B70="","",IF(VLOOKUP($B70,名簿,5,FALSE)="","",VLOOKUP($B70,名簿,5,FALSE)))</f>
        <v/>
      </c>
      <c r="G70" s="355" t="str">
        <f>IF(VLOOKUP($A70,記③女,5,FALSE)="","",VLOOKUP($A70,記③女,5,FALSE))</f>
        <v/>
      </c>
      <c r="H70" s="357" t="str">
        <f>IF(VLOOKUP($A70,記③女,6,FALSE)="","",VLOOKUP($A70,記③女,6,FALSE))</f>
        <v/>
      </c>
      <c r="I70" s="355" t="str">
        <f>IF(VLOOKUP($A70,記③女,7,FALSE)="","",VLOOKUP($A70,記③女,7,FALSE))</f>
        <v/>
      </c>
      <c r="J70" s="357" t="str">
        <f>IF(VLOOKUP($A70,記③女,8,FALSE)="","",VLOOKUP($A70,記③女,8,FALSE))</f>
        <v/>
      </c>
      <c r="K70" s="355" t="str">
        <f>IF(VLOOKUP($A70,記③女,9,FALSE)="","",VLOOKUP($A70,記③女,9,FALSE))</f>
        <v/>
      </c>
      <c r="L70" s="357" t="str">
        <f>IF(VLOOKUP($A70,記③女,10,FALSE)="","",VLOOKUP($A70,記③女,10,FALSE))</f>
        <v/>
      </c>
      <c r="M70" s="359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59"/>
      <c r="D71" s="24" t="str">
        <f>IF($B70="","",VLOOKUP($B70,名簿,2,FALSE))</f>
        <v/>
      </c>
      <c r="E71" s="359"/>
      <c r="F71" s="359"/>
      <c r="G71" s="355"/>
      <c r="H71" s="357"/>
      <c r="I71" s="355"/>
      <c r="J71" s="357"/>
      <c r="K71" s="355"/>
      <c r="L71" s="357"/>
      <c r="M71" s="359"/>
      <c r="N71" s="361"/>
    </row>
    <row r="72" spans="1:14" ht="13.5" customHeight="1" x14ac:dyDescent="0.15">
      <c r="A72" s="329">
        <f t="shared" ref="A72" si="21">A70+1</f>
        <v>26</v>
      </c>
      <c r="B72" s="320" t="str">
        <f>IF(VLOOKUP($A72,記③女,2,FALSE)="","",VLOOKUP($A72,記③女,2,FALSE))</f>
        <v/>
      </c>
      <c r="C72" s="359"/>
      <c r="D72" s="25" t="str">
        <f>IF($B72="","",IF(VLOOKUP($B72,名簿,3,FALSE)="","",VLOOKUP($B72,名簿,3,FALSE)))</f>
        <v/>
      </c>
      <c r="E72" s="359" t="str">
        <f>IF($B72="","",IF(VLOOKUP($B72,名簿,4,FALSE)="","",VLOOKUP($B72,名簿,4,FALSE)))</f>
        <v/>
      </c>
      <c r="F72" s="359" t="str">
        <f>IF($B72="","",IF(VLOOKUP($B72,名簿,5,FALSE)="","",VLOOKUP($B72,名簿,5,FALSE)))</f>
        <v/>
      </c>
      <c r="G72" s="355" t="str">
        <f>IF(VLOOKUP($A72,記③女,5,FALSE)="","",VLOOKUP($A72,記③女,5,FALSE))</f>
        <v/>
      </c>
      <c r="H72" s="357" t="str">
        <f>IF(VLOOKUP($A72,記③女,6,FALSE)="","",VLOOKUP($A72,記③女,6,FALSE))</f>
        <v/>
      </c>
      <c r="I72" s="355" t="str">
        <f>IF(VLOOKUP($A72,記③女,7,FALSE)="","",VLOOKUP($A72,記③女,7,FALSE))</f>
        <v/>
      </c>
      <c r="J72" s="357" t="str">
        <f>IF(VLOOKUP($A72,記③女,8,FALSE)="","",VLOOKUP($A72,記③女,8,FALSE))</f>
        <v/>
      </c>
      <c r="K72" s="355" t="str">
        <f>IF(VLOOKUP($A72,記③女,9,FALSE)="","",VLOOKUP($A72,記③女,9,FALSE))</f>
        <v/>
      </c>
      <c r="L72" s="357" t="str">
        <f>IF(VLOOKUP($A72,記③女,10,FALSE)="","",VLOOKUP($A72,記③女,10,FALSE))</f>
        <v/>
      </c>
      <c r="M72" s="359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59"/>
      <c r="D73" s="24" t="str">
        <f>IF($B72="","",VLOOKUP($B72,名簿,2,FALSE))</f>
        <v/>
      </c>
      <c r="E73" s="359"/>
      <c r="F73" s="359"/>
      <c r="G73" s="355"/>
      <c r="H73" s="357"/>
      <c r="I73" s="355"/>
      <c r="J73" s="357"/>
      <c r="K73" s="355"/>
      <c r="L73" s="357"/>
      <c r="M73" s="359"/>
      <c r="N73" s="361"/>
    </row>
    <row r="74" spans="1:14" ht="13.5" customHeight="1" x14ac:dyDescent="0.15">
      <c r="A74" s="329">
        <f t="shared" ref="A74" si="22">A72+1</f>
        <v>27</v>
      </c>
      <c r="B74" s="320" t="str">
        <f>IF(VLOOKUP($A74,記③女,2,FALSE)="","",VLOOKUP($A74,記③女,2,FALSE))</f>
        <v/>
      </c>
      <c r="C74" s="359"/>
      <c r="D74" s="25" t="str">
        <f>IF($B74="","",IF(VLOOKUP($B74,名簿,3,FALSE)="","",VLOOKUP($B74,名簿,3,FALSE)))</f>
        <v/>
      </c>
      <c r="E74" s="359" t="str">
        <f>IF($B74="","",IF(VLOOKUP($B74,名簿,4,FALSE)="","",VLOOKUP($B74,名簿,4,FALSE)))</f>
        <v/>
      </c>
      <c r="F74" s="359" t="str">
        <f>IF($B74="","",IF(VLOOKUP($B74,名簿,5,FALSE)="","",VLOOKUP($B74,名簿,5,FALSE)))</f>
        <v/>
      </c>
      <c r="G74" s="355" t="str">
        <f>IF(VLOOKUP($A74,記③女,5,FALSE)="","",VLOOKUP($A74,記③女,5,FALSE))</f>
        <v/>
      </c>
      <c r="H74" s="357" t="str">
        <f>IF(VLOOKUP($A74,記③女,6,FALSE)="","",VLOOKUP($A74,記③女,6,FALSE))</f>
        <v/>
      </c>
      <c r="I74" s="355" t="str">
        <f>IF(VLOOKUP($A74,記③女,7,FALSE)="","",VLOOKUP($A74,記③女,7,FALSE))</f>
        <v/>
      </c>
      <c r="J74" s="357" t="str">
        <f>IF(VLOOKUP($A74,記③女,8,FALSE)="","",VLOOKUP($A74,記③女,8,FALSE))</f>
        <v/>
      </c>
      <c r="K74" s="355" t="str">
        <f>IF(VLOOKUP($A74,記③女,9,FALSE)="","",VLOOKUP($A74,記③女,9,FALSE))</f>
        <v/>
      </c>
      <c r="L74" s="357" t="str">
        <f>IF(VLOOKUP($A74,記③女,10,FALSE)="","",VLOOKUP($A74,記③女,10,FALSE))</f>
        <v/>
      </c>
      <c r="M74" s="359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59"/>
      <c r="D75" s="24" t="str">
        <f>IF($B74="","",VLOOKUP($B74,名簿,2,FALSE))</f>
        <v/>
      </c>
      <c r="E75" s="359"/>
      <c r="F75" s="359"/>
      <c r="G75" s="355"/>
      <c r="H75" s="357"/>
      <c r="I75" s="355"/>
      <c r="J75" s="357"/>
      <c r="K75" s="355"/>
      <c r="L75" s="357"/>
      <c r="M75" s="359"/>
      <c r="N75" s="361"/>
    </row>
    <row r="76" spans="1:14" ht="13.5" customHeight="1" x14ac:dyDescent="0.15">
      <c r="A76" s="329">
        <f t="shared" ref="A76" si="23">A74+1</f>
        <v>28</v>
      </c>
      <c r="B76" s="320" t="str">
        <f>IF(VLOOKUP($A76,記③女,2,FALSE)="","",VLOOKUP($A76,記③女,2,FALSE))</f>
        <v/>
      </c>
      <c r="C76" s="359"/>
      <c r="D76" s="25" t="str">
        <f>IF($B76="","",IF(VLOOKUP($B76,名簿,3,FALSE)="","",VLOOKUP($B76,名簿,3,FALSE)))</f>
        <v/>
      </c>
      <c r="E76" s="359" t="str">
        <f>IF($B76="","",IF(VLOOKUP($B76,名簿,4,FALSE)="","",VLOOKUP($B76,名簿,4,FALSE)))</f>
        <v/>
      </c>
      <c r="F76" s="359" t="str">
        <f>IF($B76="","",IF(VLOOKUP($B76,名簿,5,FALSE)="","",VLOOKUP($B76,名簿,5,FALSE)))</f>
        <v/>
      </c>
      <c r="G76" s="355" t="str">
        <f>IF(VLOOKUP($A76,記③女,5,FALSE)="","",VLOOKUP($A76,記③女,5,FALSE))</f>
        <v/>
      </c>
      <c r="H76" s="357" t="str">
        <f>IF(VLOOKUP($A76,記③女,6,FALSE)="","",VLOOKUP($A76,記③女,6,FALSE))</f>
        <v/>
      </c>
      <c r="I76" s="355" t="str">
        <f>IF(VLOOKUP($A76,記③女,7,FALSE)="","",VLOOKUP($A76,記③女,7,FALSE))</f>
        <v/>
      </c>
      <c r="J76" s="357" t="str">
        <f>IF(VLOOKUP($A76,記③女,8,FALSE)="","",VLOOKUP($A76,記③女,8,FALSE))</f>
        <v/>
      </c>
      <c r="K76" s="355" t="str">
        <f>IF(VLOOKUP($A76,記③女,9,FALSE)="","",VLOOKUP($A76,記③女,9,FALSE))</f>
        <v/>
      </c>
      <c r="L76" s="357" t="str">
        <f>IF(VLOOKUP($A76,記③女,10,FALSE)="","",VLOOKUP($A76,記③女,10,FALSE))</f>
        <v/>
      </c>
      <c r="M76" s="359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59"/>
      <c r="D77" s="24" t="str">
        <f>IF($B76="","",VLOOKUP($B76,名簿,2,FALSE))</f>
        <v/>
      </c>
      <c r="E77" s="359"/>
      <c r="F77" s="359"/>
      <c r="G77" s="355"/>
      <c r="H77" s="357"/>
      <c r="I77" s="355"/>
      <c r="J77" s="357"/>
      <c r="K77" s="355"/>
      <c r="L77" s="357"/>
      <c r="M77" s="359"/>
      <c r="N77" s="361"/>
    </row>
    <row r="78" spans="1:14" ht="13.5" customHeight="1" x14ac:dyDescent="0.15">
      <c r="A78" s="329">
        <f t="shared" ref="A78" si="24">A76+1</f>
        <v>29</v>
      </c>
      <c r="B78" s="320" t="str">
        <f>IF(VLOOKUP($A78,記③女,2,FALSE)="","",VLOOKUP($A78,記③女,2,FALSE))</f>
        <v/>
      </c>
      <c r="C78" s="359"/>
      <c r="D78" s="25" t="str">
        <f>IF($B78="","",IF(VLOOKUP($B78,名簿,3,FALSE)="","",VLOOKUP($B78,名簿,3,FALSE)))</f>
        <v/>
      </c>
      <c r="E78" s="359" t="str">
        <f>IF($B78="","",IF(VLOOKUP($B78,名簿,4,FALSE)="","",VLOOKUP($B78,名簿,4,FALSE)))</f>
        <v/>
      </c>
      <c r="F78" s="359" t="str">
        <f>IF($B78="","",IF(VLOOKUP($B78,名簿,5,FALSE)="","",VLOOKUP($B78,名簿,5,FALSE)))</f>
        <v/>
      </c>
      <c r="G78" s="355" t="str">
        <f>IF(VLOOKUP($A78,記③女,5,FALSE)="","",VLOOKUP($A78,記③女,5,FALSE))</f>
        <v/>
      </c>
      <c r="H78" s="357" t="str">
        <f>IF(VLOOKUP($A78,記③女,6,FALSE)="","",VLOOKUP($A78,記③女,6,FALSE))</f>
        <v/>
      </c>
      <c r="I78" s="355" t="str">
        <f>IF(VLOOKUP($A78,記③女,7,FALSE)="","",VLOOKUP($A78,記③女,7,FALSE))</f>
        <v/>
      </c>
      <c r="J78" s="357" t="str">
        <f>IF(VLOOKUP($A78,記③女,8,FALSE)="","",VLOOKUP($A78,記③女,8,FALSE))</f>
        <v/>
      </c>
      <c r="K78" s="355" t="str">
        <f>IF(VLOOKUP($A78,記③女,9,FALSE)="","",VLOOKUP($A78,記③女,9,FALSE))</f>
        <v/>
      </c>
      <c r="L78" s="357" t="str">
        <f>IF(VLOOKUP($A78,記③女,10,FALSE)="","",VLOOKUP($A78,記③女,10,FALSE))</f>
        <v/>
      </c>
      <c r="M78" s="359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59"/>
      <c r="D79" s="24" t="str">
        <f>IF($B78="","",VLOOKUP($B78,名簿,2,FALSE))</f>
        <v/>
      </c>
      <c r="E79" s="359"/>
      <c r="F79" s="359"/>
      <c r="G79" s="355"/>
      <c r="H79" s="357"/>
      <c r="I79" s="355"/>
      <c r="J79" s="357"/>
      <c r="K79" s="355"/>
      <c r="L79" s="357"/>
      <c r="M79" s="359"/>
      <c r="N79" s="361"/>
    </row>
    <row r="80" spans="1:14" ht="13.5" customHeight="1" x14ac:dyDescent="0.15">
      <c r="A80" s="329">
        <f t="shared" ref="A80" si="25">A78+1</f>
        <v>30</v>
      </c>
      <c r="B80" s="320" t="str">
        <f>IF(VLOOKUP($A80,記③女,2,FALSE)="","",VLOOKUP($A80,記③女,2,FALSE))</f>
        <v/>
      </c>
      <c r="C80" s="359"/>
      <c r="D80" s="25" t="str">
        <f>IF($B80="","",IF(VLOOKUP($B80,名簿,3,FALSE)="","",VLOOKUP($B80,名簿,3,FALSE)))</f>
        <v/>
      </c>
      <c r="E80" s="359" t="str">
        <f>IF($B80="","",IF(VLOOKUP($B80,名簿,4,FALSE)="","",VLOOKUP($B80,名簿,4,FALSE)))</f>
        <v/>
      </c>
      <c r="F80" s="359" t="str">
        <f>IF($B80="","",IF(VLOOKUP($B80,名簿,5,FALSE)="","",VLOOKUP($B80,名簿,5,FALSE)))</f>
        <v/>
      </c>
      <c r="G80" s="355" t="str">
        <f>IF(VLOOKUP($A80,記③女,5,FALSE)="","",VLOOKUP($A80,記③女,5,FALSE))</f>
        <v/>
      </c>
      <c r="H80" s="357" t="str">
        <f>IF(VLOOKUP($A80,記③女,6,FALSE)="","",VLOOKUP($A80,記③女,6,FALSE))</f>
        <v/>
      </c>
      <c r="I80" s="355" t="str">
        <f>IF(VLOOKUP($A80,記③女,7,FALSE)="","",VLOOKUP($A80,記③女,7,FALSE))</f>
        <v/>
      </c>
      <c r="J80" s="357" t="str">
        <f>IF(VLOOKUP($A80,記③女,8,FALSE)="","",VLOOKUP($A80,記③女,8,FALSE))</f>
        <v/>
      </c>
      <c r="K80" s="355" t="str">
        <f>IF(VLOOKUP($A80,記③女,9,FALSE)="","",VLOOKUP($A80,記③女,9,FALSE))</f>
        <v/>
      </c>
      <c r="L80" s="357" t="str">
        <f>IF(VLOOKUP($A80,記③女,10,FALSE)="","",VLOOKUP($A80,記③女,10,FALSE))</f>
        <v/>
      </c>
      <c r="M80" s="359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59"/>
      <c r="D81" s="24" t="str">
        <f>IF($B80="","",VLOOKUP($B80,名簿,2,FALSE))</f>
        <v/>
      </c>
      <c r="E81" s="359"/>
      <c r="F81" s="359"/>
      <c r="G81" s="355"/>
      <c r="H81" s="357"/>
      <c r="I81" s="355"/>
      <c r="J81" s="357"/>
      <c r="K81" s="355"/>
      <c r="L81" s="357"/>
      <c r="M81" s="359"/>
      <c r="N81" s="361"/>
    </row>
    <row r="82" spans="1:14" ht="13.5" customHeight="1" x14ac:dyDescent="0.15">
      <c r="A82" s="329">
        <f t="shared" ref="A82" si="26">A80+1</f>
        <v>31</v>
      </c>
      <c r="B82" s="320" t="str">
        <f>IF(VLOOKUP($A82,記③女,2,FALSE)="","",VLOOKUP($A82,記③女,2,FALSE))</f>
        <v/>
      </c>
      <c r="C82" s="359"/>
      <c r="D82" s="25" t="str">
        <f>IF($B82="","",IF(VLOOKUP($B82,名簿,3,FALSE)="","",VLOOKUP($B82,名簿,3,FALSE)))</f>
        <v/>
      </c>
      <c r="E82" s="359" t="str">
        <f>IF($B82="","",IF(VLOOKUP($B82,名簿,4,FALSE)="","",VLOOKUP($B82,名簿,4,FALSE)))</f>
        <v/>
      </c>
      <c r="F82" s="359" t="str">
        <f>IF($B82="","",IF(VLOOKUP($B82,名簿,5,FALSE)="","",VLOOKUP($B82,名簿,5,FALSE)))</f>
        <v/>
      </c>
      <c r="G82" s="355" t="str">
        <f>IF(VLOOKUP($A82,記③女,5,FALSE)="","",VLOOKUP($A82,記③女,5,FALSE))</f>
        <v/>
      </c>
      <c r="H82" s="357" t="str">
        <f>IF(VLOOKUP($A82,記③女,6,FALSE)="","",VLOOKUP($A82,記③女,6,FALSE))</f>
        <v/>
      </c>
      <c r="I82" s="355" t="str">
        <f>IF(VLOOKUP($A82,記③女,7,FALSE)="","",VLOOKUP($A82,記③女,7,FALSE))</f>
        <v/>
      </c>
      <c r="J82" s="357" t="str">
        <f>IF(VLOOKUP($A82,記③女,8,FALSE)="","",VLOOKUP($A82,記③女,8,FALSE))</f>
        <v/>
      </c>
      <c r="K82" s="355" t="str">
        <f>IF(VLOOKUP($A82,記③女,9,FALSE)="","",VLOOKUP($A82,記③女,9,FALSE))</f>
        <v/>
      </c>
      <c r="L82" s="357" t="str">
        <f>IF(VLOOKUP($A82,記③女,10,FALSE)="","",VLOOKUP($A82,記③女,10,FALSE))</f>
        <v/>
      </c>
      <c r="M82" s="359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59"/>
      <c r="D83" s="24" t="str">
        <f>IF($B82="","",VLOOKUP($B82,名簿,2,FALSE))</f>
        <v/>
      </c>
      <c r="E83" s="359"/>
      <c r="F83" s="359"/>
      <c r="G83" s="355"/>
      <c r="H83" s="357"/>
      <c r="I83" s="355"/>
      <c r="J83" s="357"/>
      <c r="K83" s="355"/>
      <c r="L83" s="357"/>
      <c r="M83" s="359"/>
      <c r="N83" s="361"/>
    </row>
    <row r="84" spans="1:14" ht="13.5" customHeight="1" x14ac:dyDescent="0.15">
      <c r="A84" s="329">
        <f t="shared" ref="A84" si="27">A82+1</f>
        <v>32</v>
      </c>
      <c r="B84" s="320" t="str">
        <f>IF(VLOOKUP($A84,記③女,2,FALSE)="","",VLOOKUP($A84,記③女,2,FALSE))</f>
        <v/>
      </c>
      <c r="C84" s="359"/>
      <c r="D84" s="25" t="str">
        <f>IF($B84="","",IF(VLOOKUP($B84,名簿,3,FALSE)="","",VLOOKUP($B84,名簿,3,FALSE)))</f>
        <v/>
      </c>
      <c r="E84" s="359" t="str">
        <f>IF($B84="","",IF(VLOOKUP($B84,名簿,4,FALSE)="","",VLOOKUP($B84,名簿,4,FALSE)))</f>
        <v/>
      </c>
      <c r="F84" s="359" t="str">
        <f>IF($B84="","",IF(VLOOKUP($B84,名簿,5,FALSE)="","",VLOOKUP($B84,名簿,5,FALSE)))</f>
        <v/>
      </c>
      <c r="G84" s="355" t="str">
        <f>IF(VLOOKUP($A84,記③女,5,FALSE)="","",VLOOKUP($A84,記③女,5,FALSE))</f>
        <v/>
      </c>
      <c r="H84" s="357" t="str">
        <f>IF(VLOOKUP($A84,記③女,6,FALSE)="","",VLOOKUP($A84,記③女,6,FALSE))</f>
        <v/>
      </c>
      <c r="I84" s="355" t="str">
        <f>IF(VLOOKUP($A84,記③女,7,FALSE)="","",VLOOKUP($A84,記③女,7,FALSE))</f>
        <v/>
      </c>
      <c r="J84" s="357" t="str">
        <f>IF(VLOOKUP($A84,記③女,8,FALSE)="","",VLOOKUP($A84,記③女,8,FALSE))</f>
        <v/>
      </c>
      <c r="K84" s="355" t="str">
        <f>IF(VLOOKUP($A84,記③女,9,FALSE)="","",VLOOKUP($A84,記③女,9,FALSE))</f>
        <v/>
      </c>
      <c r="L84" s="357" t="str">
        <f>IF(VLOOKUP($A84,記③女,10,FALSE)="","",VLOOKUP($A84,記③女,10,FALSE))</f>
        <v/>
      </c>
      <c r="M84" s="359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59"/>
      <c r="D85" s="24" t="str">
        <f>IF($B84="","",VLOOKUP($B84,名簿,2,FALSE))</f>
        <v/>
      </c>
      <c r="E85" s="359"/>
      <c r="F85" s="359"/>
      <c r="G85" s="355"/>
      <c r="H85" s="357"/>
      <c r="I85" s="355"/>
      <c r="J85" s="357"/>
      <c r="K85" s="355"/>
      <c r="L85" s="357"/>
      <c r="M85" s="359"/>
      <c r="N85" s="361"/>
    </row>
    <row r="86" spans="1:14" ht="13.5" customHeight="1" x14ac:dyDescent="0.15">
      <c r="A86" s="329">
        <f t="shared" ref="A86" si="28">A84+1</f>
        <v>33</v>
      </c>
      <c r="B86" s="320" t="str">
        <f>IF(VLOOKUP($A86,記③女,2,FALSE)="","",VLOOKUP($A86,記③女,2,FALSE))</f>
        <v/>
      </c>
      <c r="C86" s="359"/>
      <c r="D86" s="25" t="str">
        <f>IF($B86="","",IF(VLOOKUP($B86,名簿,3,FALSE)="","",VLOOKUP($B86,名簿,3,FALSE)))</f>
        <v/>
      </c>
      <c r="E86" s="359" t="str">
        <f>IF($B86="","",IF(VLOOKUP($B86,名簿,4,FALSE)="","",VLOOKUP($B86,名簿,4,FALSE)))</f>
        <v/>
      </c>
      <c r="F86" s="359" t="str">
        <f>IF($B86="","",IF(VLOOKUP($B86,名簿,5,FALSE)="","",VLOOKUP($B86,名簿,5,FALSE)))</f>
        <v/>
      </c>
      <c r="G86" s="355" t="str">
        <f>IF(VLOOKUP($A86,記③女,5,FALSE)="","",VLOOKUP($A86,記③女,5,FALSE))</f>
        <v/>
      </c>
      <c r="H86" s="357" t="str">
        <f>IF(VLOOKUP($A86,記③女,6,FALSE)="","",VLOOKUP($A86,記③女,6,FALSE))</f>
        <v/>
      </c>
      <c r="I86" s="355" t="str">
        <f>IF(VLOOKUP($A86,記③女,7,FALSE)="","",VLOOKUP($A86,記③女,7,FALSE))</f>
        <v/>
      </c>
      <c r="J86" s="357" t="str">
        <f>IF(VLOOKUP($A86,記③女,8,FALSE)="","",VLOOKUP($A86,記③女,8,FALSE))</f>
        <v/>
      </c>
      <c r="K86" s="355" t="str">
        <f>IF(VLOOKUP($A86,記③女,9,FALSE)="","",VLOOKUP($A86,記③女,9,FALSE))</f>
        <v/>
      </c>
      <c r="L86" s="357" t="str">
        <f>IF(VLOOKUP($A86,記③女,10,FALSE)="","",VLOOKUP($A86,記③女,10,FALSE))</f>
        <v/>
      </c>
      <c r="M86" s="359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59"/>
      <c r="D87" s="24" t="str">
        <f>IF($B86="","",VLOOKUP($B86,名簿,2,FALSE))</f>
        <v/>
      </c>
      <c r="E87" s="359"/>
      <c r="F87" s="359"/>
      <c r="G87" s="355"/>
      <c r="H87" s="357"/>
      <c r="I87" s="355"/>
      <c r="J87" s="357"/>
      <c r="K87" s="355"/>
      <c r="L87" s="357"/>
      <c r="M87" s="359"/>
      <c r="N87" s="361"/>
    </row>
    <row r="88" spans="1:14" ht="13.5" customHeight="1" x14ac:dyDescent="0.15">
      <c r="A88" s="329">
        <f t="shared" ref="A88" si="29">A86+1</f>
        <v>34</v>
      </c>
      <c r="B88" s="320" t="str">
        <f>IF(VLOOKUP($A88,記③女,2,FALSE)="","",VLOOKUP($A88,記③女,2,FALSE))</f>
        <v/>
      </c>
      <c r="C88" s="359"/>
      <c r="D88" s="25" t="str">
        <f>IF($B88="","",IF(VLOOKUP($B88,名簿,3,FALSE)="","",VLOOKUP($B88,名簿,3,FALSE)))</f>
        <v/>
      </c>
      <c r="E88" s="359" t="str">
        <f>IF($B88="","",IF(VLOOKUP($B88,名簿,4,FALSE)="","",VLOOKUP($B88,名簿,4,FALSE)))</f>
        <v/>
      </c>
      <c r="F88" s="359" t="str">
        <f>IF($B88="","",IF(VLOOKUP($B88,名簿,5,FALSE)="","",VLOOKUP($B88,名簿,5,FALSE)))</f>
        <v/>
      </c>
      <c r="G88" s="355" t="str">
        <f>IF(VLOOKUP($A88,記③女,5,FALSE)="","",VLOOKUP($A88,記③女,5,FALSE))</f>
        <v/>
      </c>
      <c r="H88" s="357" t="str">
        <f>IF(VLOOKUP($A88,記③女,6,FALSE)="","",VLOOKUP($A88,記③女,6,FALSE))</f>
        <v/>
      </c>
      <c r="I88" s="355" t="str">
        <f>IF(VLOOKUP($A88,記③女,7,FALSE)="","",VLOOKUP($A88,記③女,7,FALSE))</f>
        <v/>
      </c>
      <c r="J88" s="357" t="str">
        <f>IF(VLOOKUP($A88,記③女,8,FALSE)="","",VLOOKUP($A88,記③女,8,FALSE))</f>
        <v/>
      </c>
      <c r="K88" s="355" t="str">
        <f>IF(VLOOKUP($A88,記③女,9,FALSE)="","",VLOOKUP($A88,記③女,9,FALSE))</f>
        <v/>
      </c>
      <c r="L88" s="357" t="str">
        <f>IF(VLOOKUP($A88,記③女,10,FALSE)="","",VLOOKUP($A88,記③女,10,FALSE))</f>
        <v/>
      </c>
      <c r="M88" s="359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59"/>
      <c r="D89" s="24" t="str">
        <f>IF($B88="","",VLOOKUP($B88,名簿,2,FALSE))</f>
        <v/>
      </c>
      <c r="E89" s="359"/>
      <c r="F89" s="359"/>
      <c r="G89" s="355"/>
      <c r="H89" s="357"/>
      <c r="I89" s="355"/>
      <c r="J89" s="357"/>
      <c r="K89" s="355"/>
      <c r="L89" s="357"/>
      <c r="M89" s="359"/>
      <c r="N89" s="361"/>
    </row>
    <row r="90" spans="1:14" ht="13.5" customHeight="1" x14ac:dyDescent="0.15">
      <c r="A90" s="329">
        <f t="shared" ref="A90" si="30">A88+1</f>
        <v>35</v>
      </c>
      <c r="B90" s="320" t="str">
        <f>IF(VLOOKUP($A90,記③女,2,FALSE)="","",VLOOKUP($A90,記③女,2,FALSE))</f>
        <v/>
      </c>
      <c r="C90" s="359"/>
      <c r="D90" s="25" t="str">
        <f>IF($B90="","",IF(VLOOKUP($B90,名簿,3,FALSE)="","",VLOOKUP($B90,名簿,3,FALSE)))</f>
        <v/>
      </c>
      <c r="E90" s="359" t="str">
        <f>IF($B90="","",IF(VLOOKUP($B90,名簿,4,FALSE)="","",VLOOKUP($B90,名簿,4,FALSE)))</f>
        <v/>
      </c>
      <c r="F90" s="359" t="str">
        <f>IF($B90="","",IF(VLOOKUP($B90,名簿,5,FALSE)="","",VLOOKUP($B90,名簿,5,FALSE)))</f>
        <v/>
      </c>
      <c r="G90" s="355" t="str">
        <f>IF(VLOOKUP($A90,記③女,5,FALSE)="","",VLOOKUP($A90,記③女,5,FALSE))</f>
        <v/>
      </c>
      <c r="H90" s="357" t="str">
        <f>IF(VLOOKUP($A90,記③女,6,FALSE)="","",VLOOKUP($A90,記③女,6,FALSE))</f>
        <v/>
      </c>
      <c r="I90" s="355" t="str">
        <f>IF(VLOOKUP($A90,記③女,7,FALSE)="","",VLOOKUP($A90,記③女,7,FALSE))</f>
        <v/>
      </c>
      <c r="J90" s="357" t="str">
        <f>IF(VLOOKUP($A90,記③女,8,FALSE)="","",VLOOKUP($A90,記③女,8,FALSE))</f>
        <v/>
      </c>
      <c r="K90" s="355" t="str">
        <f>IF(VLOOKUP($A90,記③女,9,FALSE)="","",VLOOKUP($A90,記③女,9,FALSE))</f>
        <v/>
      </c>
      <c r="L90" s="357" t="str">
        <f>IF(VLOOKUP($A90,記③女,10,FALSE)="","",VLOOKUP($A90,記③女,10,FALSE))</f>
        <v/>
      </c>
      <c r="M90" s="359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59"/>
      <c r="D91" s="24" t="str">
        <f>IF($B90="","",VLOOKUP($B90,名簿,2,FALSE))</f>
        <v/>
      </c>
      <c r="E91" s="359"/>
      <c r="F91" s="359"/>
      <c r="G91" s="355"/>
      <c r="H91" s="357"/>
      <c r="I91" s="355"/>
      <c r="J91" s="357"/>
      <c r="K91" s="355"/>
      <c r="L91" s="357"/>
      <c r="M91" s="359"/>
      <c r="N91" s="361"/>
    </row>
    <row r="92" spans="1:14" ht="13.5" customHeight="1" x14ac:dyDescent="0.15">
      <c r="A92" s="329">
        <f t="shared" ref="A92" si="31">A90+1</f>
        <v>36</v>
      </c>
      <c r="B92" s="320" t="str">
        <f>IF(VLOOKUP($A92,記③女,2,FALSE)="","",VLOOKUP($A92,記③女,2,FALSE))</f>
        <v/>
      </c>
      <c r="C92" s="359"/>
      <c r="D92" s="25" t="str">
        <f>IF($B92="","",IF(VLOOKUP($B92,名簿,3,FALSE)="","",VLOOKUP($B92,名簿,3,FALSE)))</f>
        <v/>
      </c>
      <c r="E92" s="359" t="str">
        <f>IF($B92="","",IF(VLOOKUP($B92,名簿,4,FALSE)="","",VLOOKUP($B92,名簿,4,FALSE)))</f>
        <v/>
      </c>
      <c r="F92" s="359" t="str">
        <f>IF($B92="","",IF(VLOOKUP($B92,名簿,5,FALSE)="","",VLOOKUP($B92,名簿,5,FALSE)))</f>
        <v/>
      </c>
      <c r="G92" s="355" t="str">
        <f>IF(VLOOKUP($A92,記③女,5,FALSE)="","",VLOOKUP($A92,記③女,5,FALSE))</f>
        <v/>
      </c>
      <c r="H92" s="357" t="str">
        <f>IF(VLOOKUP($A92,記③女,6,FALSE)="","",VLOOKUP($A92,記③女,6,FALSE))</f>
        <v/>
      </c>
      <c r="I92" s="355" t="str">
        <f>IF(VLOOKUP($A92,記③女,7,FALSE)="","",VLOOKUP($A92,記③女,7,FALSE))</f>
        <v/>
      </c>
      <c r="J92" s="357" t="str">
        <f>IF(VLOOKUP($A92,記③女,8,FALSE)="","",VLOOKUP($A92,記③女,8,FALSE))</f>
        <v/>
      </c>
      <c r="K92" s="355" t="str">
        <f>IF(VLOOKUP($A92,記③女,9,FALSE)="","",VLOOKUP($A92,記③女,9,FALSE))</f>
        <v/>
      </c>
      <c r="L92" s="357" t="str">
        <f>IF(VLOOKUP($A92,記③女,10,FALSE)="","",VLOOKUP($A92,記③女,10,FALSE))</f>
        <v/>
      </c>
      <c r="M92" s="359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59"/>
      <c r="D93" s="24" t="str">
        <f>IF($B92="","",VLOOKUP($B92,名簿,2,FALSE))</f>
        <v/>
      </c>
      <c r="E93" s="359"/>
      <c r="F93" s="359"/>
      <c r="G93" s="355"/>
      <c r="H93" s="357"/>
      <c r="I93" s="355"/>
      <c r="J93" s="357"/>
      <c r="K93" s="355"/>
      <c r="L93" s="357"/>
      <c r="M93" s="359"/>
      <c r="N93" s="361"/>
    </row>
    <row r="94" spans="1:14" ht="13.5" customHeight="1" x14ac:dyDescent="0.15">
      <c r="A94" s="329">
        <f t="shared" ref="A94" si="32">A92+1</f>
        <v>37</v>
      </c>
      <c r="B94" s="320" t="str">
        <f>IF(VLOOKUP($A94,記③女,2,FALSE)="","",VLOOKUP($A94,記③女,2,FALSE))</f>
        <v/>
      </c>
      <c r="C94" s="359"/>
      <c r="D94" s="25" t="str">
        <f>IF($B94="","",IF(VLOOKUP($B94,名簿,3,FALSE)="","",VLOOKUP($B94,名簿,3,FALSE)))</f>
        <v/>
      </c>
      <c r="E94" s="359" t="str">
        <f>IF($B94="","",IF(VLOOKUP($B94,名簿,4,FALSE)="","",VLOOKUP($B94,名簿,4,FALSE)))</f>
        <v/>
      </c>
      <c r="F94" s="359" t="str">
        <f>IF($B94="","",IF(VLOOKUP($B94,名簿,5,FALSE)="","",VLOOKUP($B94,名簿,5,FALSE)))</f>
        <v/>
      </c>
      <c r="G94" s="355" t="str">
        <f>IF(VLOOKUP($A94,記③女,5,FALSE)="","",VLOOKUP($A94,記③女,5,FALSE))</f>
        <v/>
      </c>
      <c r="H94" s="357" t="str">
        <f>IF(VLOOKUP($A94,記③女,6,FALSE)="","",VLOOKUP($A94,記③女,6,FALSE))</f>
        <v/>
      </c>
      <c r="I94" s="355" t="str">
        <f>IF(VLOOKUP($A94,記③女,7,FALSE)="","",VLOOKUP($A94,記③女,7,FALSE))</f>
        <v/>
      </c>
      <c r="J94" s="357" t="str">
        <f>IF(VLOOKUP($A94,記③女,8,FALSE)="","",VLOOKUP($A94,記③女,8,FALSE))</f>
        <v/>
      </c>
      <c r="K94" s="355" t="str">
        <f>IF(VLOOKUP($A94,記③女,9,FALSE)="","",VLOOKUP($A94,記③女,9,FALSE))</f>
        <v/>
      </c>
      <c r="L94" s="357" t="str">
        <f>IF(VLOOKUP($A94,記③女,10,FALSE)="","",VLOOKUP($A94,記③女,10,FALSE))</f>
        <v/>
      </c>
      <c r="M94" s="359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59"/>
      <c r="D95" s="24" t="str">
        <f>IF($B94="","",VLOOKUP($B94,名簿,2,FALSE))</f>
        <v/>
      </c>
      <c r="E95" s="359"/>
      <c r="F95" s="359"/>
      <c r="G95" s="355"/>
      <c r="H95" s="357"/>
      <c r="I95" s="355"/>
      <c r="J95" s="357"/>
      <c r="K95" s="355"/>
      <c r="L95" s="357"/>
      <c r="M95" s="359"/>
      <c r="N95" s="361"/>
    </row>
    <row r="96" spans="1:14" ht="13.5" customHeight="1" x14ac:dyDescent="0.15">
      <c r="A96" s="329">
        <f t="shared" ref="A96" si="33">A94+1</f>
        <v>38</v>
      </c>
      <c r="B96" s="320" t="str">
        <f>IF(VLOOKUP($A96,記③女,2,FALSE)="","",VLOOKUP($A96,記③女,2,FALSE))</f>
        <v/>
      </c>
      <c r="C96" s="359"/>
      <c r="D96" s="25" t="str">
        <f>IF($B96="","",IF(VLOOKUP($B96,名簿,3,FALSE)="","",VLOOKUP($B96,名簿,3,FALSE)))</f>
        <v/>
      </c>
      <c r="E96" s="359" t="str">
        <f>IF($B96="","",IF(VLOOKUP($B96,名簿,4,FALSE)="","",VLOOKUP($B96,名簿,4,FALSE)))</f>
        <v/>
      </c>
      <c r="F96" s="359" t="str">
        <f>IF($B96="","",IF(VLOOKUP($B96,名簿,5,FALSE)="","",VLOOKUP($B96,名簿,5,FALSE)))</f>
        <v/>
      </c>
      <c r="G96" s="355" t="str">
        <f>IF(VLOOKUP($A96,記③女,5,FALSE)="","",VLOOKUP($A96,記③女,5,FALSE))</f>
        <v/>
      </c>
      <c r="H96" s="357" t="str">
        <f>IF(VLOOKUP($A96,記③女,6,FALSE)="","",VLOOKUP($A96,記③女,6,FALSE))</f>
        <v/>
      </c>
      <c r="I96" s="355" t="str">
        <f>IF(VLOOKUP($A96,記③女,7,FALSE)="","",VLOOKUP($A96,記③女,7,FALSE))</f>
        <v/>
      </c>
      <c r="J96" s="357" t="str">
        <f>IF(VLOOKUP($A96,記③女,8,FALSE)="","",VLOOKUP($A96,記③女,8,FALSE))</f>
        <v/>
      </c>
      <c r="K96" s="355" t="str">
        <f>IF(VLOOKUP($A96,記③女,9,FALSE)="","",VLOOKUP($A96,記③女,9,FALSE))</f>
        <v/>
      </c>
      <c r="L96" s="357" t="str">
        <f>IF(VLOOKUP($A96,記③女,10,FALSE)="","",VLOOKUP($A96,記③女,10,FALSE))</f>
        <v/>
      </c>
      <c r="M96" s="359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59"/>
      <c r="D97" s="24" t="str">
        <f>IF($B96="","",VLOOKUP($B96,名簿,2,FALSE))</f>
        <v/>
      </c>
      <c r="E97" s="359"/>
      <c r="F97" s="359"/>
      <c r="G97" s="355"/>
      <c r="H97" s="357"/>
      <c r="I97" s="355"/>
      <c r="J97" s="357"/>
      <c r="K97" s="355"/>
      <c r="L97" s="357"/>
      <c r="M97" s="359"/>
      <c r="N97" s="361"/>
    </row>
    <row r="98" spans="1:14" ht="13.5" customHeight="1" x14ac:dyDescent="0.15">
      <c r="A98" s="329">
        <f t="shared" ref="A98" si="34">A96+1</f>
        <v>39</v>
      </c>
      <c r="B98" s="320" t="str">
        <f>IF(VLOOKUP($A98,記③女,2,FALSE)="","",VLOOKUP($A98,記③女,2,FALSE))</f>
        <v/>
      </c>
      <c r="C98" s="359"/>
      <c r="D98" s="25" t="str">
        <f>IF($B98="","",IF(VLOOKUP($B98,名簿,3,FALSE)="","",VLOOKUP($B98,名簿,3,FALSE)))</f>
        <v/>
      </c>
      <c r="E98" s="359" t="str">
        <f>IF($B98="","",IF(VLOOKUP($B98,名簿,4,FALSE)="","",VLOOKUP($B98,名簿,4,FALSE)))</f>
        <v/>
      </c>
      <c r="F98" s="359" t="str">
        <f>IF($B98="","",IF(VLOOKUP($B98,名簿,5,FALSE)="","",VLOOKUP($B98,名簿,5,FALSE)))</f>
        <v/>
      </c>
      <c r="G98" s="355" t="str">
        <f>IF(VLOOKUP($A98,記③女,5,FALSE)="","",VLOOKUP($A98,記③女,5,FALSE))</f>
        <v/>
      </c>
      <c r="H98" s="357" t="str">
        <f>IF(VLOOKUP($A98,記③女,6,FALSE)="","",VLOOKUP($A98,記③女,6,FALSE))</f>
        <v/>
      </c>
      <c r="I98" s="355" t="str">
        <f>IF(VLOOKUP($A98,記③女,7,FALSE)="","",VLOOKUP($A98,記③女,7,FALSE))</f>
        <v/>
      </c>
      <c r="J98" s="357" t="str">
        <f>IF(VLOOKUP($A98,記③女,8,FALSE)="","",VLOOKUP($A98,記③女,8,FALSE))</f>
        <v/>
      </c>
      <c r="K98" s="355" t="str">
        <f>IF(VLOOKUP($A98,記③女,9,FALSE)="","",VLOOKUP($A98,記③女,9,FALSE))</f>
        <v/>
      </c>
      <c r="L98" s="357" t="str">
        <f>IF(VLOOKUP($A98,記③女,10,FALSE)="","",VLOOKUP($A98,記③女,10,FALSE))</f>
        <v/>
      </c>
      <c r="M98" s="359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59"/>
      <c r="D99" s="24" t="str">
        <f>IF($B98="","",VLOOKUP($B98,名簿,2,FALSE))</f>
        <v/>
      </c>
      <c r="E99" s="359"/>
      <c r="F99" s="359"/>
      <c r="G99" s="355"/>
      <c r="H99" s="357"/>
      <c r="I99" s="355"/>
      <c r="J99" s="357"/>
      <c r="K99" s="355"/>
      <c r="L99" s="357"/>
      <c r="M99" s="359"/>
      <c r="N99" s="361"/>
    </row>
    <row r="100" spans="1:14" ht="13.5" customHeight="1" thickBot="1" x14ac:dyDescent="0.2">
      <c r="A100" s="329">
        <f t="shared" ref="A100" si="35">A98+1</f>
        <v>40</v>
      </c>
      <c r="B100" s="308" t="str">
        <f>IF(VLOOKUP($A100,記③女,2,FALSE)="","",VLOOKUP($A100,記③女,2,FALSE))</f>
        <v/>
      </c>
      <c r="C100" s="362"/>
      <c r="D100" s="25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64" t="str">
        <f>IF(VLOOKUP($A100,記③女,5,FALSE)="","",VLOOKUP($A100,記③女,5,FALSE))</f>
        <v/>
      </c>
      <c r="H100" s="357" t="str">
        <f>IF(VLOOKUP($A100,記③女,6,FALSE)="","",VLOOKUP($A100,記③女,6,FALSE))</f>
        <v/>
      </c>
      <c r="I100" s="364" t="str">
        <f>IF(VLOOKUP($A100,記③女,7,FALSE)="","",VLOOKUP($A100,記③女,7,FALSE))</f>
        <v/>
      </c>
      <c r="J100" s="357" t="str">
        <f>IF(VLOOKUP($A100,記③女,8,FALSE)="","",VLOOKUP($A100,記③女,8,FALSE))</f>
        <v/>
      </c>
      <c r="K100" s="364" t="str">
        <f>IF(VLOOKUP($A100,記③女,9,FALSE)="","",VLOOKUP($A100,記③女,9,FALSE))</f>
        <v/>
      </c>
      <c r="L100" s="357" t="str">
        <f>IF(VLOOKUP($A100,記③女,10,FALSE)="","",VLOOKUP($A100,記③女,10,FALSE))</f>
        <v/>
      </c>
      <c r="M100" s="362" t="str">
        <f>IF($B100="","",IF(VLOOKUP($B100,名簿,7,FALSE)="","",VLOOKUP($B100,名簿,7,FALSE)))</f>
        <v/>
      </c>
      <c r="N100" s="366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63"/>
      <c r="D101" s="26" t="str">
        <f>IF($B100="","",VLOOKUP($B100,名簿,2,FALSE))</f>
        <v/>
      </c>
      <c r="E101" s="363"/>
      <c r="F101" s="363"/>
      <c r="G101" s="365"/>
      <c r="H101" s="368"/>
      <c r="I101" s="365"/>
      <c r="J101" s="368"/>
      <c r="K101" s="365"/>
      <c r="L101" s="368"/>
      <c r="M101" s="363"/>
      <c r="N101" s="367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IF(SUM(記録会入力!$F$4,記録会入力!$Q$4)=0,"",SUM(記録会入力!$F$4,記録会入力!$Q$4))</f>
        <v/>
      </c>
      <c r="I103" s="323" t="str">
        <f>IF(H103="","",H103*名簿!$L$7)</f>
        <v/>
      </c>
      <c r="J103" s="325" t="s">
        <v>14</v>
      </c>
      <c r="K103" s="321" t="str">
        <f>IF(SUM(記録会入力!$G$4,記録会入力!$R$4)=0,"",SUM(記録会入力!$G$4,記録会入力!$R$4))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記録会入力!$A$1</f>
        <v>厚木市陸上競技記録会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IF(VLOOKUP($A115,記③女,2,FALSE)="","",VLOOKUP($A115,記③女,2,FALSE))</f>
        <v/>
      </c>
      <c r="C115" s="358"/>
      <c r="D115" s="23" t="str">
        <f>IF($B115="","",IF(VLOOKUP($B115,名簿,3,FALSE)="","",VLOOKUP($B115,名簿,3,FALSE)))</f>
        <v/>
      </c>
      <c r="E115" s="358" t="str">
        <f>IF($B115="","",IF(VLOOKUP($B115,名簿,4,FALSE)="","",VLOOKUP($B115,名簿,4,FALSE)))</f>
        <v/>
      </c>
      <c r="F115" s="358" t="str">
        <f>IF($B115="","",IF(VLOOKUP($B115,名簿,5,FALSE)="","",VLOOKUP($B115,名簿,5,FALSE)))</f>
        <v/>
      </c>
      <c r="G115" s="354" t="str">
        <f>IF(VLOOKUP($A115,記③女,5,FALSE)="","",VLOOKUP($A115,記③女,5,FALSE))</f>
        <v/>
      </c>
      <c r="H115" s="356" t="str">
        <f>IF(VLOOKUP($A115,記③女,6,FALSE)="","",VLOOKUP($A115,記③女,6,FALSE))</f>
        <v/>
      </c>
      <c r="I115" s="354" t="str">
        <f>IF(VLOOKUP($A115,記③女,7,FALSE)="","",VLOOKUP($A115,記③女,7,FALSE))</f>
        <v/>
      </c>
      <c r="J115" s="356" t="str">
        <f>IF(VLOOKUP($A115,記③女,8,FALSE)="","",VLOOKUP($A115,記③女,8,FALSE))</f>
        <v/>
      </c>
      <c r="K115" s="354" t="str">
        <f>IF(VLOOKUP($A115,記③女,9,FALSE)="","",VLOOKUP($A115,記③女,9,FALSE))</f>
        <v/>
      </c>
      <c r="L115" s="356" t="str">
        <f>IF(VLOOKUP($A115,記③女,10,FALSE)="","",VLOOKUP($A115,記③女,10,FALSE))</f>
        <v/>
      </c>
      <c r="M115" s="358" t="str">
        <f>IF($B115="","",IF(VLOOKUP($B115,名簿,7,FALSE)="","",VLOOKUP($B115,名簿,7,FALSE)))</f>
        <v/>
      </c>
      <c r="N115" s="360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59"/>
      <c r="D116" s="24" t="str">
        <f>IF($B115="","",VLOOKUP($B115,名簿,2,FALSE))</f>
        <v/>
      </c>
      <c r="E116" s="359"/>
      <c r="F116" s="359"/>
      <c r="G116" s="355"/>
      <c r="H116" s="357"/>
      <c r="I116" s="355"/>
      <c r="J116" s="357"/>
      <c r="K116" s="355"/>
      <c r="L116" s="357"/>
      <c r="M116" s="359"/>
      <c r="N116" s="361"/>
    </row>
    <row r="117" spans="1:14" ht="13.5" customHeight="1" x14ac:dyDescent="0.15">
      <c r="A117" s="329">
        <f>A115+1</f>
        <v>42</v>
      </c>
      <c r="B117" s="320" t="str">
        <f>IF(VLOOKUP($A117,記③女,2,FALSE)="","",VLOOKUP($A117,記③女,2,FALSE))</f>
        <v/>
      </c>
      <c r="C117" s="359"/>
      <c r="D117" s="25" t="str">
        <f>IF($B117="","",IF(VLOOKUP($B117,名簿,3,FALSE)="","",VLOOKUP($B117,名簿,3,FALSE)))</f>
        <v/>
      </c>
      <c r="E117" s="359" t="str">
        <f>IF($B117="","",IF(VLOOKUP($B117,名簿,4,FALSE)="","",VLOOKUP($B117,名簿,4,FALSE)))</f>
        <v/>
      </c>
      <c r="F117" s="359" t="str">
        <f>IF($B117="","",IF(VLOOKUP($B117,名簿,5,FALSE)="","",VLOOKUP($B117,名簿,5,FALSE)))</f>
        <v/>
      </c>
      <c r="G117" s="355" t="str">
        <f>IF(VLOOKUP($A117,記③女,5,FALSE)="","",VLOOKUP($A117,記③女,5,FALSE))</f>
        <v/>
      </c>
      <c r="H117" s="357" t="str">
        <f>IF(VLOOKUP($A117,記③女,6,FALSE)="","",VLOOKUP($A117,記③女,6,FALSE))</f>
        <v/>
      </c>
      <c r="I117" s="355" t="str">
        <f>IF(VLOOKUP($A117,記③女,7,FALSE)="","",VLOOKUP($A117,記③女,7,FALSE))</f>
        <v/>
      </c>
      <c r="J117" s="357" t="str">
        <f>IF(VLOOKUP($A117,記③女,8,FALSE)="","",VLOOKUP($A117,記③女,8,FALSE))</f>
        <v/>
      </c>
      <c r="K117" s="355" t="str">
        <f>IF(VLOOKUP($A117,記③女,9,FALSE)="","",VLOOKUP($A117,記③女,9,FALSE))</f>
        <v/>
      </c>
      <c r="L117" s="357" t="str">
        <f>IF(VLOOKUP($A117,記③女,10,FALSE)="","",VLOOKUP($A117,記③女,10,FALSE))</f>
        <v/>
      </c>
      <c r="M117" s="359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59"/>
      <c r="D118" s="24" t="str">
        <f>IF($B117="","",VLOOKUP($B117,名簿,2,FALSE))</f>
        <v/>
      </c>
      <c r="E118" s="359"/>
      <c r="F118" s="359"/>
      <c r="G118" s="355"/>
      <c r="H118" s="357"/>
      <c r="I118" s="355"/>
      <c r="J118" s="357"/>
      <c r="K118" s="355"/>
      <c r="L118" s="357"/>
      <c r="M118" s="359"/>
      <c r="N118" s="361"/>
    </row>
    <row r="119" spans="1:14" ht="13.5" customHeight="1" x14ac:dyDescent="0.15">
      <c r="A119" s="329">
        <f t="shared" ref="A119" si="36">A117+1</f>
        <v>43</v>
      </c>
      <c r="B119" s="320" t="str">
        <f>IF(VLOOKUP($A119,記③女,2,FALSE)="","",VLOOKUP($A119,記③女,2,FALSE))</f>
        <v/>
      </c>
      <c r="C119" s="359"/>
      <c r="D119" s="25" t="str">
        <f>IF($B119="","",IF(VLOOKUP($B119,名簿,3,FALSE)="","",VLOOKUP($B119,名簿,3,FALSE)))</f>
        <v/>
      </c>
      <c r="E119" s="359" t="str">
        <f>IF($B119="","",IF(VLOOKUP($B119,名簿,4,FALSE)="","",VLOOKUP($B119,名簿,4,FALSE)))</f>
        <v/>
      </c>
      <c r="F119" s="359" t="str">
        <f>IF($B119="","",IF(VLOOKUP($B119,名簿,5,FALSE)="","",VLOOKUP($B119,名簿,5,FALSE)))</f>
        <v/>
      </c>
      <c r="G119" s="355" t="str">
        <f>IF(VLOOKUP($A119,記③女,5,FALSE)="","",VLOOKUP($A119,記③女,5,FALSE))</f>
        <v/>
      </c>
      <c r="H119" s="357" t="str">
        <f>IF(VLOOKUP($A119,記③女,6,FALSE)="","",VLOOKUP($A119,記③女,6,FALSE))</f>
        <v/>
      </c>
      <c r="I119" s="355" t="str">
        <f>IF(VLOOKUP($A119,記③女,7,FALSE)="","",VLOOKUP($A119,記③女,7,FALSE))</f>
        <v/>
      </c>
      <c r="J119" s="357" t="str">
        <f>IF(VLOOKUP($A119,記③女,8,FALSE)="","",VLOOKUP($A119,記③女,8,FALSE))</f>
        <v/>
      </c>
      <c r="K119" s="355" t="str">
        <f>IF(VLOOKUP($A119,記③女,9,FALSE)="","",VLOOKUP($A119,記③女,9,FALSE))</f>
        <v/>
      </c>
      <c r="L119" s="357" t="str">
        <f>IF(VLOOKUP($A119,記③女,10,FALSE)="","",VLOOKUP($A119,記③女,10,FALSE))</f>
        <v/>
      </c>
      <c r="M119" s="359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59"/>
      <c r="D120" s="24" t="str">
        <f>IF($B119="","",VLOOKUP($B119,名簿,2,FALSE))</f>
        <v/>
      </c>
      <c r="E120" s="359"/>
      <c r="F120" s="359"/>
      <c r="G120" s="355"/>
      <c r="H120" s="357"/>
      <c r="I120" s="355"/>
      <c r="J120" s="357"/>
      <c r="K120" s="355"/>
      <c r="L120" s="357"/>
      <c r="M120" s="359"/>
      <c r="N120" s="361"/>
    </row>
    <row r="121" spans="1:14" ht="13.5" customHeight="1" x14ac:dyDescent="0.15">
      <c r="A121" s="329">
        <f t="shared" ref="A121" si="37">A119+1</f>
        <v>44</v>
      </c>
      <c r="B121" s="320" t="str">
        <f>IF(VLOOKUP($A121,記③女,2,FALSE)="","",VLOOKUP($A121,記③女,2,FALSE))</f>
        <v/>
      </c>
      <c r="C121" s="359"/>
      <c r="D121" s="25" t="str">
        <f>IF($B121="","",IF(VLOOKUP($B121,名簿,3,FALSE)="","",VLOOKUP($B121,名簿,3,FALSE)))</f>
        <v/>
      </c>
      <c r="E121" s="359" t="str">
        <f>IF($B121="","",IF(VLOOKUP($B121,名簿,4,FALSE)="","",VLOOKUP($B121,名簿,4,FALSE)))</f>
        <v/>
      </c>
      <c r="F121" s="359" t="str">
        <f>IF($B121="","",IF(VLOOKUP($B121,名簿,5,FALSE)="","",VLOOKUP($B121,名簿,5,FALSE)))</f>
        <v/>
      </c>
      <c r="G121" s="355" t="str">
        <f>IF(VLOOKUP($A121,記③女,5,FALSE)="","",VLOOKUP($A121,記③女,5,FALSE))</f>
        <v/>
      </c>
      <c r="H121" s="357" t="str">
        <f>IF(VLOOKUP($A121,記③女,6,FALSE)="","",VLOOKUP($A121,記③女,6,FALSE))</f>
        <v/>
      </c>
      <c r="I121" s="355" t="str">
        <f>IF(VLOOKUP($A121,記③女,7,FALSE)="","",VLOOKUP($A121,記③女,7,FALSE))</f>
        <v/>
      </c>
      <c r="J121" s="357" t="str">
        <f>IF(VLOOKUP($A121,記③女,8,FALSE)="","",VLOOKUP($A121,記③女,8,FALSE))</f>
        <v/>
      </c>
      <c r="K121" s="355" t="str">
        <f>IF(VLOOKUP($A121,記③女,9,FALSE)="","",VLOOKUP($A121,記③女,9,FALSE))</f>
        <v/>
      </c>
      <c r="L121" s="357" t="str">
        <f>IF(VLOOKUP($A121,記③女,10,FALSE)="","",VLOOKUP($A121,記③女,10,FALSE))</f>
        <v/>
      </c>
      <c r="M121" s="359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59"/>
      <c r="D122" s="24" t="str">
        <f>IF($B121="","",VLOOKUP($B121,名簿,2,FALSE))</f>
        <v/>
      </c>
      <c r="E122" s="359"/>
      <c r="F122" s="359"/>
      <c r="G122" s="355"/>
      <c r="H122" s="357"/>
      <c r="I122" s="355"/>
      <c r="J122" s="357"/>
      <c r="K122" s="355"/>
      <c r="L122" s="357"/>
      <c r="M122" s="359"/>
      <c r="N122" s="361"/>
    </row>
    <row r="123" spans="1:14" ht="13.5" customHeight="1" x14ac:dyDescent="0.15">
      <c r="A123" s="329">
        <f t="shared" ref="A123" si="38">A121+1</f>
        <v>45</v>
      </c>
      <c r="B123" s="320" t="str">
        <f>IF(VLOOKUP($A123,記③女,2,FALSE)="","",VLOOKUP($A123,記③女,2,FALSE))</f>
        <v/>
      </c>
      <c r="C123" s="359"/>
      <c r="D123" s="25" t="str">
        <f>IF($B123="","",IF(VLOOKUP($B123,名簿,3,FALSE)="","",VLOOKUP($B123,名簿,3,FALSE)))</f>
        <v/>
      </c>
      <c r="E123" s="359" t="str">
        <f>IF($B123="","",IF(VLOOKUP($B123,名簿,4,FALSE)="","",VLOOKUP($B123,名簿,4,FALSE)))</f>
        <v/>
      </c>
      <c r="F123" s="359" t="str">
        <f>IF($B123="","",IF(VLOOKUP($B123,名簿,5,FALSE)="","",VLOOKUP($B123,名簿,5,FALSE)))</f>
        <v/>
      </c>
      <c r="G123" s="355" t="str">
        <f>IF(VLOOKUP($A123,記③女,5,FALSE)="","",VLOOKUP($A123,記③女,5,FALSE))</f>
        <v/>
      </c>
      <c r="H123" s="357" t="str">
        <f>IF(VLOOKUP($A123,記③女,6,FALSE)="","",VLOOKUP($A123,記③女,6,FALSE))</f>
        <v/>
      </c>
      <c r="I123" s="355" t="str">
        <f>IF(VLOOKUP($A123,記③女,7,FALSE)="","",VLOOKUP($A123,記③女,7,FALSE))</f>
        <v/>
      </c>
      <c r="J123" s="357" t="str">
        <f>IF(VLOOKUP($A123,記③女,8,FALSE)="","",VLOOKUP($A123,記③女,8,FALSE))</f>
        <v/>
      </c>
      <c r="K123" s="355" t="str">
        <f>IF(VLOOKUP($A123,記③女,9,FALSE)="","",VLOOKUP($A123,記③女,9,FALSE))</f>
        <v/>
      </c>
      <c r="L123" s="357" t="str">
        <f>IF(VLOOKUP($A123,記③女,10,FALSE)="","",VLOOKUP($A123,記③女,10,FALSE))</f>
        <v/>
      </c>
      <c r="M123" s="359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59"/>
      <c r="D124" s="24" t="str">
        <f>IF($B123="","",VLOOKUP($B123,名簿,2,FALSE))</f>
        <v/>
      </c>
      <c r="E124" s="359"/>
      <c r="F124" s="359"/>
      <c r="G124" s="355"/>
      <c r="H124" s="357"/>
      <c r="I124" s="355"/>
      <c r="J124" s="357"/>
      <c r="K124" s="355"/>
      <c r="L124" s="357"/>
      <c r="M124" s="359"/>
      <c r="N124" s="361"/>
    </row>
    <row r="125" spans="1:14" ht="13.5" customHeight="1" x14ac:dyDescent="0.15">
      <c r="A125" s="329">
        <f t="shared" ref="A125" si="39">A123+1</f>
        <v>46</v>
      </c>
      <c r="B125" s="320" t="str">
        <f>IF(VLOOKUP($A125,記③女,2,FALSE)="","",VLOOKUP($A125,記③女,2,FALSE))</f>
        <v/>
      </c>
      <c r="C125" s="359"/>
      <c r="D125" s="25" t="str">
        <f>IF($B125="","",IF(VLOOKUP($B125,名簿,3,FALSE)="","",VLOOKUP($B125,名簿,3,FALSE)))</f>
        <v/>
      </c>
      <c r="E125" s="359" t="str">
        <f>IF($B125="","",IF(VLOOKUP($B125,名簿,4,FALSE)="","",VLOOKUP($B125,名簿,4,FALSE)))</f>
        <v/>
      </c>
      <c r="F125" s="359" t="str">
        <f>IF($B125="","",IF(VLOOKUP($B125,名簿,5,FALSE)="","",VLOOKUP($B125,名簿,5,FALSE)))</f>
        <v/>
      </c>
      <c r="G125" s="355" t="str">
        <f>IF(VLOOKUP($A125,記③女,5,FALSE)="","",VLOOKUP($A125,記③女,5,FALSE))</f>
        <v/>
      </c>
      <c r="H125" s="357" t="str">
        <f>IF(VLOOKUP($A125,記③女,6,FALSE)="","",VLOOKUP($A125,記③女,6,FALSE))</f>
        <v/>
      </c>
      <c r="I125" s="355" t="str">
        <f>IF(VLOOKUP($A125,記③女,7,FALSE)="","",VLOOKUP($A125,記③女,7,FALSE))</f>
        <v/>
      </c>
      <c r="J125" s="357" t="str">
        <f>IF(VLOOKUP($A125,記③女,8,FALSE)="","",VLOOKUP($A125,記③女,8,FALSE))</f>
        <v/>
      </c>
      <c r="K125" s="355" t="str">
        <f>IF(VLOOKUP($A125,記③女,9,FALSE)="","",VLOOKUP($A125,記③女,9,FALSE))</f>
        <v/>
      </c>
      <c r="L125" s="357" t="str">
        <f>IF(VLOOKUP($A125,記③女,10,FALSE)="","",VLOOKUP($A125,記③女,10,FALSE))</f>
        <v/>
      </c>
      <c r="M125" s="359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59"/>
      <c r="D126" s="24" t="str">
        <f>IF($B125="","",VLOOKUP($B125,名簿,2,FALSE))</f>
        <v/>
      </c>
      <c r="E126" s="359"/>
      <c r="F126" s="359"/>
      <c r="G126" s="355"/>
      <c r="H126" s="357"/>
      <c r="I126" s="355"/>
      <c r="J126" s="357"/>
      <c r="K126" s="355"/>
      <c r="L126" s="357"/>
      <c r="M126" s="359"/>
      <c r="N126" s="361"/>
    </row>
    <row r="127" spans="1:14" ht="13.5" customHeight="1" x14ac:dyDescent="0.15">
      <c r="A127" s="329">
        <f t="shared" ref="A127" si="40">A125+1</f>
        <v>47</v>
      </c>
      <c r="B127" s="320" t="str">
        <f>IF(VLOOKUP($A127,記③女,2,FALSE)="","",VLOOKUP($A127,記③女,2,FALSE))</f>
        <v/>
      </c>
      <c r="C127" s="359"/>
      <c r="D127" s="25" t="str">
        <f>IF($B127="","",IF(VLOOKUP($B127,名簿,3,FALSE)="","",VLOOKUP($B127,名簿,3,FALSE)))</f>
        <v/>
      </c>
      <c r="E127" s="359" t="str">
        <f>IF($B127="","",IF(VLOOKUP($B127,名簿,4,FALSE)="","",VLOOKUP($B127,名簿,4,FALSE)))</f>
        <v/>
      </c>
      <c r="F127" s="359" t="str">
        <f>IF($B127="","",IF(VLOOKUP($B127,名簿,5,FALSE)="","",VLOOKUP($B127,名簿,5,FALSE)))</f>
        <v/>
      </c>
      <c r="G127" s="355" t="str">
        <f>IF(VLOOKUP($A127,記③女,5,FALSE)="","",VLOOKUP($A127,記③女,5,FALSE))</f>
        <v/>
      </c>
      <c r="H127" s="357" t="str">
        <f>IF(VLOOKUP($A127,記③女,6,FALSE)="","",VLOOKUP($A127,記③女,6,FALSE))</f>
        <v/>
      </c>
      <c r="I127" s="355" t="str">
        <f>IF(VLOOKUP($A127,記③女,7,FALSE)="","",VLOOKUP($A127,記③女,7,FALSE))</f>
        <v/>
      </c>
      <c r="J127" s="357" t="str">
        <f>IF(VLOOKUP($A127,記③女,8,FALSE)="","",VLOOKUP($A127,記③女,8,FALSE))</f>
        <v/>
      </c>
      <c r="K127" s="355" t="str">
        <f>IF(VLOOKUP($A127,記③女,9,FALSE)="","",VLOOKUP($A127,記③女,9,FALSE))</f>
        <v/>
      </c>
      <c r="L127" s="357" t="str">
        <f>IF(VLOOKUP($A127,記③女,10,FALSE)="","",VLOOKUP($A127,記③女,10,FALSE))</f>
        <v/>
      </c>
      <c r="M127" s="359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59"/>
      <c r="D128" s="24" t="str">
        <f>IF($B127="","",VLOOKUP($B127,名簿,2,FALSE))</f>
        <v/>
      </c>
      <c r="E128" s="359"/>
      <c r="F128" s="359"/>
      <c r="G128" s="355"/>
      <c r="H128" s="357"/>
      <c r="I128" s="355"/>
      <c r="J128" s="357"/>
      <c r="K128" s="355"/>
      <c r="L128" s="357"/>
      <c r="M128" s="359"/>
      <c r="N128" s="361"/>
    </row>
    <row r="129" spans="1:14" ht="13.5" customHeight="1" x14ac:dyDescent="0.15">
      <c r="A129" s="329">
        <f t="shared" ref="A129" si="41">A127+1</f>
        <v>48</v>
      </c>
      <c r="B129" s="320" t="str">
        <f>IF(VLOOKUP($A129,記③女,2,FALSE)="","",VLOOKUP($A129,記③女,2,FALSE))</f>
        <v/>
      </c>
      <c r="C129" s="359"/>
      <c r="D129" s="25" t="str">
        <f>IF($B129="","",IF(VLOOKUP($B129,名簿,3,FALSE)="","",VLOOKUP($B129,名簿,3,FALSE)))</f>
        <v/>
      </c>
      <c r="E129" s="359" t="str">
        <f>IF($B129="","",IF(VLOOKUP($B129,名簿,4,FALSE)="","",VLOOKUP($B129,名簿,4,FALSE)))</f>
        <v/>
      </c>
      <c r="F129" s="359" t="str">
        <f>IF($B129="","",IF(VLOOKUP($B129,名簿,5,FALSE)="","",VLOOKUP($B129,名簿,5,FALSE)))</f>
        <v/>
      </c>
      <c r="G129" s="355" t="str">
        <f>IF(VLOOKUP($A129,記③女,5,FALSE)="","",VLOOKUP($A129,記③女,5,FALSE))</f>
        <v/>
      </c>
      <c r="H129" s="357" t="str">
        <f>IF(VLOOKUP($A129,記③女,6,FALSE)="","",VLOOKUP($A129,記③女,6,FALSE))</f>
        <v/>
      </c>
      <c r="I129" s="355" t="str">
        <f>IF(VLOOKUP($A129,記③女,7,FALSE)="","",VLOOKUP($A129,記③女,7,FALSE))</f>
        <v/>
      </c>
      <c r="J129" s="357" t="str">
        <f>IF(VLOOKUP($A129,記③女,8,FALSE)="","",VLOOKUP($A129,記③女,8,FALSE))</f>
        <v/>
      </c>
      <c r="K129" s="355" t="str">
        <f>IF(VLOOKUP($A129,記③女,9,FALSE)="","",VLOOKUP($A129,記③女,9,FALSE))</f>
        <v/>
      </c>
      <c r="L129" s="357" t="str">
        <f>IF(VLOOKUP($A129,記③女,10,FALSE)="","",VLOOKUP($A129,記③女,10,FALSE))</f>
        <v/>
      </c>
      <c r="M129" s="359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59"/>
      <c r="D130" s="24" t="str">
        <f>IF($B129="","",VLOOKUP($B129,名簿,2,FALSE))</f>
        <v/>
      </c>
      <c r="E130" s="359"/>
      <c r="F130" s="359"/>
      <c r="G130" s="355"/>
      <c r="H130" s="357"/>
      <c r="I130" s="355"/>
      <c r="J130" s="357"/>
      <c r="K130" s="355"/>
      <c r="L130" s="357"/>
      <c r="M130" s="359"/>
      <c r="N130" s="361"/>
    </row>
    <row r="131" spans="1:14" ht="13.5" customHeight="1" x14ac:dyDescent="0.15">
      <c r="A131" s="329">
        <f t="shared" ref="A131" si="42">A129+1</f>
        <v>49</v>
      </c>
      <c r="B131" s="320" t="str">
        <f>IF(VLOOKUP($A131,記③女,2,FALSE)="","",VLOOKUP($A131,記③女,2,FALSE))</f>
        <v/>
      </c>
      <c r="C131" s="359"/>
      <c r="D131" s="25" t="str">
        <f>IF($B131="","",IF(VLOOKUP($B131,名簿,3,FALSE)="","",VLOOKUP($B131,名簿,3,FALSE)))</f>
        <v/>
      </c>
      <c r="E131" s="359" t="str">
        <f>IF($B131="","",IF(VLOOKUP($B131,名簿,4,FALSE)="","",VLOOKUP($B131,名簿,4,FALSE)))</f>
        <v/>
      </c>
      <c r="F131" s="359" t="str">
        <f>IF($B131="","",IF(VLOOKUP($B131,名簿,5,FALSE)="","",VLOOKUP($B131,名簿,5,FALSE)))</f>
        <v/>
      </c>
      <c r="G131" s="355" t="str">
        <f>IF(VLOOKUP($A131,記③女,5,FALSE)="","",VLOOKUP($A131,記③女,5,FALSE))</f>
        <v/>
      </c>
      <c r="H131" s="357" t="str">
        <f>IF(VLOOKUP($A131,記③女,6,FALSE)="","",VLOOKUP($A131,記③女,6,FALSE))</f>
        <v/>
      </c>
      <c r="I131" s="355" t="str">
        <f>IF(VLOOKUP($A131,記③女,7,FALSE)="","",VLOOKUP($A131,記③女,7,FALSE))</f>
        <v/>
      </c>
      <c r="J131" s="357" t="str">
        <f>IF(VLOOKUP($A131,記③女,8,FALSE)="","",VLOOKUP($A131,記③女,8,FALSE))</f>
        <v/>
      </c>
      <c r="K131" s="355" t="str">
        <f>IF(VLOOKUP($A131,記③女,9,FALSE)="","",VLOOKUP($A131,記③女,9,FALSE))</f>
        <v/>
      </c>
      <c r="L131" s="357" t="str">
        <f>IF(VLOOKUP($A131,記③女,10,FALSE)="","",VLOOKUP($A131,記③女,10,FALSE))</f>
        <v/>
      </c>
      <c r="M131" s="359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59"/>
      <c r="D132" s="24" t="str">
        <f>IF($B131="","",VLOOKUP($B131,名簿,2,FALSE))</f>
        <v/>
      </c>
      <c r="E132" s="359"/>
      <c r="F132" s="359"/>
      <c r="G132" s="355"/>
      <c r="H132" s="357"/>
      <c r="I132" s="355"/>
      <c r="J132" s="357"/>
      <c r="K132" s="355"/>
      <c r="L132" s="357"/>
      <c r="M132" s="359"/>
      <c r="N132" s="361"/>
    </row>
    <row r="133" spans="1:14" ht="13.5" customHeight="1" x14ac:dyDescent="0.15">
      <c r="A133" s="329">
        <f t="shared" ref="A133" si="43">A131+1</f>
        <v>50</v>
      </c>
      <c r="B133" s="320" t="str">
        <f>IF(VLOOKUP($A133,記③女,2,FALSE)="","",VLOOKUP($A133,記③女,2,FALSE))</f>
        <v/>
      </c>
      <c r="C133" s="359"/>
      <c r="D133" s="25" t="str">
        <f>IF($B133="","",IF(VLOOKUP($B133,名簿,3,FALSE)="","",VLOOKUP($B133,名簿,3,FALSE)))</f>
        <v/>
      </c>
      <c r="E133" s="359" t="str">
        <f>IF($B133="","",IF(VLOOKUP($B133,名簿,4,FALSE)="","",VLOOKUP($B133,名簿,4,FALSE)))</f>
        <v/>
      </c>
      <c r="F133" s="359" t="str">
        <f>IF($B133="","",IF(VLOOKUP($B133,名簿,5,FALSE)="","",VLOOKUP($B133,名簿,5,FALSE)))</f>
        <v/>
      </c>
      <c r="G133" s="355" t="str">
        <f>IF(VLOOKUP($A133,記③女,5,FALSE)="","",VLOOKUP($A133,記③女,5,FALSE))</f>
        <v/>
      </c>
      <c r="H133" s="357" t="str">
        <f>IF(VLOOKUP($A133,記③女,6,FALSE)="","",VLOOKUP($A133,記③女,6,FALSE))</f>
        <v/>
      </c>
      <c r="I133" s="355" t="str">
        <f>IF(VLOOKUP($A133,記③女,7,FALSE)="","",VLOOKUP($A133,記③女,7,FALSE))</f>
        <v/>
      </c>
      <c r="J133" s="357" t="str">
        <f>IF(VLOOKUP($A133,記③女,8,FALSE)="","",VLOOKUP($A133,記③女,8,FALSE))</f>
        <v/>
      </c>
      <c r="K133" s="355" t="str">
        <f>IF(VLOOKUP($A133,記③女,9,FALSE)="","",VLOOKUP($A133,記③女,9,FALSE))</f>
        <v/>
      </c>
      <c r="L133" s="357" t="str">
        <f>IF(VLOOKUP($A133,記③女,10,FALSE)="","",VLOOKUP($A133,記③女,10,FALSE))</f>
        <v/>
      </c>
      <c r="M133" s="359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59"/>
      <c r="D134" s="24" t="str">
        <f>IF($B133="","",VLOOKUP($B133,名簿,2,FALSE))</f>
        <v/>
      </c>
      <c r="E134" s="359"/>
      <c r="F134" s="359"/>
      <c r="G134" s="355"/>
      <c r="H134" s="357"/>
      <c r="I134" s="355"/>
      <c r="J134" s="357"/>
      <c r="K134" s="355"/>
      <c r="L134" s="357"/>
      <c r="M134" s="359"/>
      <c r="N134" s="361"/>
    </row>
    <row r="135" spans="1:14" ht="13.5" customHeight="1" x14ac:dyDescent="0.15">
      <c r="A135" s="329">
        <f t="shared" ref="A135" si="44">A133+1</f>
        <v>51</v>
      </c>
      <c r="B135" s="320" t="str">
        <f>IF(VLOOKUP($A135,記③女,2,FALSE)="","",VLOOKUP($A135,記③女,2,FALSE))</f>
        <v/>
      </c>
      <c r="C135" s="359"/>
      <c r="D135" s="25" t="str">
        <f>IF($B135="","",IF(VLOOKUP($B135,名簿,3,FALSE)="","",VLOOKUP($B135,名簿,3,FALSE)))</f>
        <v/>
      </c>
      <c r="E135" s="359" t="str">
        <f>IF($B135="","",IF(VLOOKUP($B135,名簿,4,FALSE)="","",VLOOKUP($B135,名簿,4,FALSE)))</f>
        <v/>
      </c>
      <c r="F135" s="359" t="str">
        <f>IF($B135="","",IF(VLOOKUP($B135,名簿,5,FALSE)="","",VLOOKUP($B135,名簿,5,FALSE)))</f>
        <v/>
      </c>
      <c r="G135" s="355" t="str">
        <f>IF(VLOOKUP($A135,記③女,5,FALSE)="","",VLOOKUP($A135,記③女,5,FALSE))</f>
        <v/>
      </c>
      <c r="H135" s="357" t="str">
        <f>IF(VLOOKUP($A135,記③女,6,FALSE)="","",VLOOKUP($A135,記③女,6,FALSE))</f>
        <v/>
      </c>
      <c r="I135" s="355" t="str">
        <f>IF(VLOOKUP($A135,記③女,7,FALSE)="","",VLOOKUP($A135,記③女,7,FALSE))</f>
        <v/>
      </c>
      <c r="J135" s="357" t="str">
        <f>IF(VLOOKUP($A135,記③女,8,FALSE)="","",VLOOKUP($A135,記③女,8,FALSE))</f>
        <v/>
      </c>
      <c r="K135" s="355" t="str">
        <f>IF(VLOOKUP($A135,記③女,9,FALSE)="","",VLOOKUP($A135,記③女,9,FALSE))</f>
        <v/>
      </c>
      <c r="L135" s="357" t="str">
        <f>IF(VLOOKUP($A135,記③女,10,FALSE)="","",VLOOKUP($A135,記③女,10,FALSE))</f>
        <v/>
      </c>
      <c r="M135" s="359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59"/>
      <c r="D136" s="24" t="str">
        <f>IF($B135="","",VLOOKUP($B135,名簿,2,FALSE))</f>
        <v/>
      </c>
      <c r="E136" s="359"/>
      <c r="F136" s="359"/>
      <c r="G136" s="355"/>
      <c r="H136" s="357"/>
      <c r="I136" s="355"/>
      <c r="J136" s="357"/>
      <c r="K136" s="355"/>
      <c r="L136" s="357"/>
      <c r="M136" s="359"/>
      <c r="N136" s="361"/>
    </row>
    <row r="137" spans="1:14" ht="13.5" customHeight="1" x14ac:dyDescent="0.15">
      <c r="A137" s="329">
        <f t="shared" ref="A137" si="45">A135+1</f>
        <v>52</v>
      </c>
      <c r="B137" s="320" t="str">
        <f>IF(VLOOKUP($A137,記③女,2,FALSE)="","",VLOOKUP($A137,記③女,2,FALSE))</f>
        <v/>
      </c>
      <c r="C137" s="359"/>
      <c r="D137" s="25" t="str">
        <f>IF($B137="","",IF(VLOOKUP($B137,名簿,3,FALSE)="","",VLOOKUP($B137,名簿,3,FALSE)))</f>
        <v/>
      </c>
      <c r="E137" s="359" t="str">
        <f>IF($B137="","",IF(VLOOKUP($B137,名簿,4,FALSE)="","",VLOOKUP($B137,名簿,4,FALSE)))</f>
        <v/>
      </c>
      <c r="F137" s="359" t="str">
        <f>IF($B137="","",IF(VLOOKUP($B137,名簿,5,FALSE)="","",VLOOKUP($B137,名簿,5,FALSE)))</f>
        <v/>
      </c>
      <c r="G137" s="355" t="str">
        <f>IF(VLOOKUP($A137,記③女,5,FALSE)="","",VLOOKUP($A137,記③女,5,FALSE))</f>
        <v/>
      </c>
      <c r="H137" s="357" t="str">
        <f>IF(VLOOKUP($A137,記③女,6,FALSE)="","",VLOOKUP($A137,記③女,6,FALSE))</f>
        <v/>
      </c>
      <c r="I137" s="355" t="str">
        <f>IF(VLOOKUP($A137,記③女,7,FALSE)="","",VLOOKUP($A137,記③女,7,FALSE))</f>
        <v/>
      </c>
      <c r="J137" s="357" t="str">
        <f>IF(VLOOKUP($A137,記③女,8,FALSE)="","",VLOOKUP($A137,記③女,8,FALSE))</f>
        <v/>
      </c>
      <c r="K137" s="355" t="str">
        <f>IF(VLOOKUP($A137,記③女,9,FALSE)="","",VLOOKUP($A137,記③女,9,FALSE))</f>
        <v/>
      </c>
      <c r="L137" s="357" t="str">
        <f>IF(VLOOKUP($A137,記③女,10,FALSE)="","",VLOOKUP($A137,記③女,10,FALSE))</f>
        <v/>
      </c>
      <c r="M137" s="359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59"/>
      <c r="D138" s="24" t="str">
        <f>IF($B137="","",VLOOKUP($B137,名簿,2,FALSE))</f>
        <v/>
      </c>
      <c r="E138" s="359"/>
      <c r="F138" s="359"/>
      <c r="G138" s="355"/>
      <c r="H138" s="357"/>
      <c r="I138" s="355"/>
      <c r="J138" s="357"/>
      <c r="K138" s="355"/>
      <c r="L138" s="357"/>
      <c r="M138" s="359"/>
      <c r="N138" s="361"/>
    </row>
    <row r="139" spans="1:14" ht="13.5" customHeight="1" x14ac:dyDescent="0.15">
      <c r="A139" s="329">
        <f t="shared" ref="A139" si="46">A137+1</f>
        <v>53</v>
      </c>
      <c r="B139" s="320" t="str">
        <f>IF(VLOOKUP($A139,記③女,2,FALSE)="","",VLOOKUP($A139,記③女,2,FALSE))</f>
        <v/>
      </c>
      <c r="C139" s="359"/>
      <c r="D139" s="25" t="str">
        <f>IF($B139="","",IF(VLOOKUP($B139,名簿,3,FALSE)="","",VLOOKUP($B139,名簿,3,FALSE)))</f>
        <v/>
      </c>
      <c r="E139" s="359" t="str">
        <f>IF($B139="","",IF(VLOOKUP($B139,名簿,4,FALSE)="","",VLOOKUP($B139,名簿,4,FALSE)))</f>
        <v/>
      </c>
      <c r="F139" s="359" t="str">
        <f>IF($B139="","",IF(VLOOKUP($B139,名簿,5,FALSE)="","",VLOOKUP($B139,名簿,5,FALSE)))</f>
        <v/>
      </c>
      <c r="G139" s="355" t="str">
        <f>IF(VLOOKUP($A139,記③女,5,FALSE)="","",VLOOKUP($A139,記③女,5,FALSE))</f>
        <v/>
      </c>
      <c r="H139" s="357" t="str">
        <f>IF(VLOOKUP($A139,記③女,6,FALSE)="","",VLOOKUP($A139,記③女,6,FALSE))</f>
        <v/>
      </c>
      <c r="I139" s="355" t="str">
        <f>IF(VLOOKUP($A139,記③女,7,FALSE)="","",VLOOKUP($A139,記③女,7,FALSE))</f>
        <v/>
      </c>
      <c r="J139" s="357" t="str">
        <f>IF(VLOOKUP($A139,記③女,8,FALSE)="","",VLOOKUP($A139,記③女,8,FALSE))</f>
        <v/>
      </c>
      <c r="K139" s="355" t="str">
        <f>IF(VLOOKUP($A139,記③女,9,FALSE)="","",VLOOKUP($A139,記③女,9,FALSE))</f>
        <v/>
      </c>
      <c r="L139" s="357" t="str">
        <f>IF(VLOOKUP($A139,記③女,10,FALSE)="","",VLOOKUP($A139,記③女,10,FALSE))</f>
        <v/>
      </c>
      <c r="M139" s="359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59"/>
      <c r="D140" s="24" t="str">
        <f>IF($B139="","",VLOOKUP($B139,名簿,2,FALSE))</f>
        <v/>
      </c>
      <c r="E140" s="359"/>
      <c r="F140" s="359"/>
      <c r="G140" s="355"/>
      <c r="H140" s="357"/>
      <c r="I140" s="355"/>
      <c r="J140" s="357"/>
      <c r="K140" s="355"/>
      <c r="L140" s="357"/>
      <c r="M140" s="359"/>
      <c r="N140" s="361"/>
    </row>
    <row r="141" spans="1:14" ht="13.5" customHeight="1" x14ac:dyDescent="0.15">
      <c r="A141" s="329">
        <f t="shared" ref="A141" si="47">A139+1</f>
        <v>54</v>
      </c>
      <c r="B141" s="320" t="str">
        <f>IF(VLOOKUP($A141,記③女,2,FALSE)="","",VLOOKUP($A141,記③女,2,FALSE))</f>
        <v/>
      </c>
      <c r="C141" s="359"/>
      <c r="D141" s="25" t="str">
        <f>IF($B141="","",IF(VLOOKUP($B141,名簿,3,FALSE)="","",VLOOKUP($B141,名簿,3,FALSE)))</f>
        <v/>
      </c>
      <c r="E141" s="359" t="str">
        <f>IF($B141="","",IF(VLOOKUP($B141,名簿,4,FALSE)="","",VLOOKUP($B141,名簿,4,FALSE)))</f>
        <v/>
      </c>
      <c r="F141" s="359" t="str">
        <f>IF($B141="","",IF(VLOOKUP($B141,名簿,5,FALSE)="","",VLOOKUP($B141,名簿,5,FALSE)))</f>
        <v/>
      </c>
      <c r="G141" s="355" t="str">
        <f>IF(VLOOKUP($A141,記③女,5,FALSE)="","",VLOOKUP($A141,記③女,5,FALSE))</f>
        <v/>
      </c>
      <c r="H141" s="357" t="str">
        <f>IF(VLOOKUP($A141,記③女,6,FALSE)="","",VLOOKUP($A141,記③女,6,FALSE))</f>
        <v/>
      </c>
      <c r="I141" s="355" t="str">
        <f>IF(VLOOKUP($A141,記③女,7,FALSE)="","",VLOOKUP($A141,記③女,7,FALSE))</f>
        <v/>
      </c>
      <c r="J141" s="357" t="str">
        <f>IF(VLOOKUP($A141,記③女,8,FALSE)="","",VLOOKUP($A141,記③女,8,FALSE))</f>
        <v/>
      </c>
      <c r="K141" s="355" t="str">
        <f>IF(VLOOKUP($A141,記③女,9,FALSE)="","",VLOOKUP($A141,記③女,9,FALSE))</f>
        <v/>
      </c>
      <c r="L141" s="357" t="str">
        <f>IF(VLOOKUP($A141,記③女,10,FALSE)="","",VLOOKUP($A141,記③女,10,FALSE))</f>
        <v/>
      </c>
      <c r="M141" s="359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59"/>
      <c r="D142" s="24" t="str">
        <f>IF($B141="","",VLOOKUP($B141,名簿,2,FALSE))</f>
        <v/>
      </c>
      <c r="E142" s="359"/>
      <c r="F142" s="359"/>
      <c r="G142" s="355"/>
      <c r="H142" s="357"/>
      <c r="I142" s="355"/>
      <c r="J142" s="357"/>
      <c r="K142" s="355"/>
      <c r="L142" s="357"/>
      <c r="M142" s="359"/>
      <c r="N142" s="361"/>
    </row>
    <row r="143" spans="1:14" ht="13.5" customHeight="1" x14ac:dyDescent="0.15">
      <c r="A143" s="329">
        <f t="shared" ref="A143" si="48">A141+1</f>
        <v>55</v>
      </c>
      <c r="B143" s="320" t="str">
        <f>IF(VLOOKUP($A143,記③女,2,FALSE)="","",VLOOKUP($A143,記③女,2,FALSE))</f>
        <v/>
      </c>
      <c r="C143" s="359"/>
      <c r="D143" s="25" t="str">
        <f>IF($B143="","",IF(VLOOKUP($B143,名簿,3,FALSE)="","",VLOOKUP($B143,名簿,3,FALSE)))</f>
        <v/>
      </c>
      <c r="E143" s="359" t="str">
        <f>IF($B143="","",IF(VLOOKUP($B143,名簿,4,FALSE)="","",VLOOKUP($B143,名簿,4,FALSE)))</f>
        <v/>
      </c>
      <c r="F143" s="359" t="str">
        <f>IF($B143="","",IF(VLOOKUP($B143,名簿,5,FALSE)="","",VLOOKUP($B143,名簿,5,FALSE)))</f>
        <v/>
      </c>
      <c r="G143" s="355" t="str">
        <f>IF(VLOOKUP($A143,記③女,5,FALSE)="","",VLOOKUP($A143,記③女,5,FALSE))</f>
        <v/>
      </c>
      <c r="H143" s="357" t="str">
        <f>IF(VLOOKUP($A143,記③女,6,FALSE)="","",VLOOKUP($A143,記③女,6,FALSE))</f>
        <v/>
      </c>
      <c r="I143" s="355" t="str">
        <f>IF(VLOOKUP($A143,記③女,7,FALSE)="","",VLOOKUP($A143,記③女,7,FALSE))</f>
        <v/>
      </c>
      <c r="J143" s="357" t="str">
        <f>IF(VLOOKUP($A143,記③女,8,FALSE)="","",VLOOKUP($A143,記③女,8,FALSE))</f>
        <v/>
      </c>
      <c r="K143" s="355" t="str">
        <f>IF(VLOOKUP($A143,記③女,9,FALSE)="","",VLOOKUP($A143,記③女,9,FALSE))</f>
        <v/>
      </c>
      <c r="L143" s="357" t="str">
        <f>IF(VLOOKUP($A143,記③女,10,FALSE)="","",VLOOKUP($A143,記③女,10,FALSE))</f>
        <v/>
      </c>
      <c r="M143" s="359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59"/>
      <c r="D144" s="24" t="str">
        <f>IF($B143="","",VLOOKUP($B143,名簿,2,FALSE))</f>
        <v/>
      </c>
      <c r="E144" s="359"/>
      <c r="F144" s="359"/>
      <c r="G144" s="355"/>
      <c r="H144" s="357"/>
      <c r="I144" s="355"/>
      <c r="J144" s="357"/>
      <c r="K144" s="355"/>
      <c r="L144" s="357"/>
      <c r="M144" s="359"/>
      <c r="N144" s="361"/>
    </row>
    <row r="145" spans="1:14" ht="13.5" customHeight="1" x14ac:dyDescent="0.15">
      <c r="A145" s="329">
        <f t="shared" ref="A145" si="49">A143+1</f>
        <v>56</v>
      </c>
      <c r="B145" s="320" t="str">
        <f>IF(VLOOKUP($A145,記③女,2,FALSE)="","",VLOOKUP($A145,記③女,2,FALSE))</f>
        <v/>
      </c>
      <c r="C145" s="359"/>
      <c r="D145" s="25" t="str">
        <f>IF($B145="","",IF(VLOOKUP($B145,名簿,3,FALSE)="","",VLOOKUP($B145,名簿,3,FALSE)))</f>
        <v/>
      </c>
      <c r="E145" s="359" t="str">
        <f>IF($B145="","",IF(VLOOKUP($B145,名簿,4,FALSE)="","",VLOOKUP($B145,名簿,4,FALSE)))</f>
        <v/>
      </c>
      <c r="F145" s="359" t="str">
        <f>IF($B145="","",IF(VLOOKUP($B145,名簿,5,FALSE)="","",VLOOKUP($B145,名簿,5,FALSE)))</f>
        <v/>
      </c>
      <c r="G145" s="355" t="str">
        <f>IF(VLOOKUP($A145,記③女,5,FALSE)="","",VLOOKUP($A145,記③女,5,FALSE))</f>
        <v/>
      </c>
      <c r="H145" s="357" t="str">
        <f>IF(VLOOKUP($A145,記③女,6,FALSE)="","",VLOOKUP($A145,記③女,6,FALSE))</f>
        <v/>
      </c>
      <c r="I145" s="355" t="str">
        <f>IF(VLOOKUP($A145,記③女,7,FALSE)="","",VLOOKUP($A145,記③女,7,FALSE))</f>
        <v/>
      </c>
      <c r="J145" s="357" t="str">
        <f>IF(VLOOKUP($A145,記③女,8,FALSE)="","",VLOOKUP($A145,記③女,8,FALSE))</f>
        <v/>
      </c>
      <c r="K145" s="355" t="str">
        <f>IF(VLOOKUP($A145,記③女,9,FALSE)="","",VLOOKUP($A145,記③女,9,FALSE))</f>
        <v/>
      </c>
      <c r="L145" s="357" t="str">
        <f>IF(VLOOKUP($A145,記③女,10,FALSE)="","",VLOOKUP($A145,記③女,10,FALSE))</f>
        <v/>
      </c>
      <c r="M145" s="359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59"/>
      <c r="D146" s="24" t="str">
        <f>IF($B145="","",VLOOKUP($B145,名簿,2,FALSE))</f>
        <v/>
      </c>
      <c r="E146" s="359"/>
      <c r="F146" s="359"/>
      <c r="G146" s="355"/>
      <c r="H146" s="357"/>
      <c r="I146" s="355"/>
      <c r="J146" s="357"/>
      <c r="K146" s="355"/>
      <c r="L146" s="357"/>
      <c r="M146" s="359"/>
      <c r="N146" s="361"/>
    </row>
    <row r="147" spans="1:14" ht="13.5" customHeight="1" x14ac:dyDescent="0.15">
      <c r="A147" s="329">
        <f t="shared" ref="A147" si="50">A145+1</f>
        <v>57</v>
      </c>
      <c r="B147" s="320" t="str">
        <f>IF(VLOOKUP($A147,記③女,2,FALSE)="","",VLOOKUP($A147,記③女,2,FALSE))</f>
        <v/>
      </c>
      <c r="C147" s="359"/>
      <c r="D147" s="25" t="str">
        <f>IF($B147="","",IF(VLOOKUP($B147,名簿,3,FALSE)="","",VLOOKUP($B147,名簿,3,FALSE)))</f>
        <v/>
      </c>
      <c r="E147" s="359" t="str">
        <f>IF($B147="","",IF(VLOOKUP($B147,名簿,4,FALSE)="","",VLOOKUP($B147,名簿,4,FALSE)))</f>
        <v/>
      </c>
      <c r="F147" s="359" t="str">
        <f>IF($B147="","",IF(VLOOKUP($B147,名簿,5,FALSE)="","",VLOOKUP($B147,名簿,5,FALSE)))</f>
        <v/>
      </c>
      <c r="G147" s="355" t="str">
        <f>IF(VLOOKUP($A147,記③女,5,FALSE)="","",VLOOKUP($A147,記③女,5,FALSE))</f>
        <v/>
      </c>
      <c r="H147" s="357" t="str">
        <f>IF(VLOOKUP($A147,記③女,6,FALSE)="","",VLOOKUP($A147,記③女,6,FALSE))</f>
        <v/>
      </c>
      <c r="I147" s="355" t="str">
        <f>IF(VLOOKUP($A147,記③女,7,FALSE)="","",VLOOKUP($A147,記③女,7,FALSE))</f>
        <v/>
      </c>
      <c r="J147" s="357" t="str">
        <f>IF(VLOOKUP($A147,記③女,8,FALSE)="","",VLOOKUP($A147,記③女,8,FALSE))</f>
        <v/>
      </c>
      <c r="K147" s="355" t="str">
        <f>IF(VLOOKUP($A147,記③女,9,FALSE)="","",VLOOKUP($A147,記③女,9,FALSE))</f>
        <v/>
      </c>
      <c r="L147" s="357" t="str">
        <f>IF(VLOOKUP($A147,記③女,10,FALSE)="","",VLOOKUP($A147,記③女,10,FALSE))</f>
        <v/>
      </c>
      <c r="M147" s="359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59"/>
      <c r="D148" s="24" t="str">
        <f>IF($B147="","",VLOOKUP($B147,名簿,2,FALSE))</f>
        <v/>
      </c>
      <c r="E148" s="359"/>
      <c r="F148" s="359"/>
      <c r="G148" s="355"/>
      <c r="H148" s="357"/>
      <c r="I148" s="355"/>
      <c r="J148" s="357"/>
      <c r="K148" s="355"/>
      <c r="L148" s="357"/>
      <c r="M148" s="359"/>
      <c r="N148" s="361"/>
    </row>
    <row r="149" spans="1:14" ht="13.5" customHeight="1" x14ac:dyDescent="0.15">
      <c r="A149" s="329">
        <f t="shared" ref="A149" si="51">A147+1</f>
        <v>58</v>
      </c>
      <c r="B149" s="320" t="str">
        <f>IF(VLOOKUP($A149,記③女,2,FALSE)="","",VLOOKUP($A149,記③女,2,FALSE))</f>
        <v/>
      </c>
      <c r="C149" s="359"/>
      <c r="D149" s="25" t="str">
        <f>IF($B149="","",IF(VLOOKUP($B149,名簿,3,FALSE)="","",VLOOKUP($B149,名簿,3,FALSE)))</f>
        <v/>
      </c>
      <c r="E149" s="359" t="str">
        <f>IF($B149="","",IF(VLOOKUP($B149,名簿,4,FALSE)="","",VLOOKUP($B149,名簿,4,FALSE)))</f>
        <v/>
      </c>
      <c r="F149" s="359" t="str">
        <f>IF($B149="","",IF(VLOOKUP($B149,名簿,5,FALSE)="","",VLOOKUP($B149,名簿,5,FALSE)))</f>
        <v/>
      </c>
      <c r="G149" s="355" t="str">
        <f>IF(VLOOKUP($A149,記③女,5,FALSE)="","",VLOOKUP($A149,記③女,5,FALSE))</f>
        <v/>
      </c>
      <c r="H149" s="357" t="str">
        <f>IF(VLOOKUP($A149,記③女,6,FALSE)="","",VLOOKUP($A149,記③女,6,FALSE))</f>
        <v/>
      </c>
      <c r="I149" s="355" t="str">
        <f>IF(VLOOKUP($A149,記③女,7,FALSE)="","",VLOOKUP($A149,記③女,7,FALSE))</f>
        <v/>
      </c>
      <c r="J149" s="357" t="str">
        <f>IF(VLOOKUP($A149,記③女,8,FALSE)="","",VLOOKUP($A149,記③女,8,FALSE))</f>
        <v/>
      </c>
      <c r="K149" s="355" t="str">
        <f>IF(VLOOKUP($A149,記③女,9,FALSE)="","",VLOOKUP($A149,記③女,9,FALSE))</f>
        <v/>
      </c>
      <c r="L149" s="357" t="str">
        <f>IF(VLOOKUP($A149,記③女,10,FALSE)="","",VLOOKUP($A149,記③女,10,FALSE))</f>
        <v/>
      </c>
      <c r="M149" s="359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59"/>
      <c r="D150" s="24" t="str">
        <f>IF($B149="","",VLOOKUP($B149,名簿,2,FALSE))</f>
        <v/>
      </c>
      <c r="E150" s="359"/>
      <c r="F150" s="359"/>
      <c r="G150" s="355"/>
      <c r="H150" s="357"/>
      <c r="I150" s="355"/>
      <c r="J150" s="357"/>
      <c r="K150" s="355"/>
      <c r="L150" s="357"/>
      <c r="M150" s="359"/>
      <c r="N150" s="361"/>
    </row>
    <row r="151" spans="1:14" ht="13.5" customHeight="1" x14ac:dyDescent="0.15">
      <c r="A151" s="329">
        <f t="shared" ref="A151" si="52">A149+1</f>
        <v>59</v>
      </c>
      <c r="B151" s="320" t="str">
        <f>IF(VLOOKUP($A151,記③女,2,FALSE)="","",VLOOKUP($A151,記③女,2,FALSE))</f>
        <v/>
      </c>
      <c r="C151" s="359"/>
      <c r="D151" s="25" t="str">
        <f>IF($B151="","",IF(VLOOKUP($B151,名簿,3,FALSE)="","",VLOOKUP($B151,名簿,3,FALSE)))</f>
        <v/>
      </c>
      <c r="E151" s="359" t="str">
        <f>IF($B151="","",IF(VLOOKUP($B151,名簿,4,FALSE)="","",VLOOKUP($B151,名簿,4,FALSE)))</f>
        <v/>
      </c>
      <c r="F151" s="359" t="str">
        <f>IF($B151="","",IF(VLOOKUP($B151,名簿,5,FALSE)="","",VLOOKUP($B151,名簿,5,FALSE)))</f>
        <v/>
      </c>
      <c r="G151" s="355" t="str">
        <f>IF(VLOOKUP($A151,記③女,5,FALSE)="","",VLOOKUP($A151,記③女,5,FALSE))</f>
        <v/>
      </c>
      <c r="H151" s="357" t="str">
        <f>IF(VLOOKUP($A151,記③女,6,FALSE)="","",VLOOKUP($A151,記③女,6,FALSE))</f>
        <v/>
      </c>
      <c r="I151" s="355" t="str">
        <f>IF(VLOOKUP($A151,記③女,7,FALSE)="","",VLOOKUP($A151,記③女,7,FALSE))</f>
        <v/>
      </c>
      <c r="J151" s="357" t="str">
        <f>IF(VLOOKUP($A151,記③女,8,FALSE)="","",VLOOKUP($A151,記③女,8,FALSE))</f>
        <v/>
      </c>
      <c r="K151" s="355" t="str">
        <f>IF(VLOOKUP($A151,記③女,9,FALSE)="","",VLOOKUP($A151,記③女,9,FALSE))</f>
        <v/>
      </c>
      <c r="L151" s="357" t="str">
        <f>IF(VLOOKUP($A151,記③女,10,FALSE)="","",VLOOKUP($A151,記③女,10,FALSE))</f>
        <v/>
      </c>
      <c r="M151" s="359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59"/>
      <c r="D152" s="24" t="str">
        <f>IF($B151="","",VLOOKUP($B151,名簿,2,FALSE))</f>
        <v/>
      </c>
      <c r="E152" s="359"/>
      <c r="F152" s="359"/>
      <c r="G152" s="355"/>
      <c r="H152" s="357"/>
      <c r="I152" s="355"/>
      <c r="J152" s="357"/>
      <c r="K152" s="355"/>
      <c r="L152" s="357"/>
      <c r="M152" s="359"/>
      <c r="N152" s="361"/>
    </row>
    <row r="153" spans="1:14" ht="13.5" customHeight="1" thickBot="1" x14ac:dyDescent="0.2">
      <c r="A153" s="329">
        <f t="shared" ref="A153" si="53">A151+1</f>
        <v>60</v>
      </c>
      <c r="B153" s="308" t="str">
        <f>IF(VLOOKUP($A153,記③女,2,FALSE)="","",VLOOKUP($A153,記③女,2,FALSE))</f>
        <v/>
      </c>
      <c r="C153" s="362"/>
      <c r="D153" s="25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64" t="str">
        <f>IF(VLOOKUP($A153,記③女,5,FALSE)="","",VLOOKUP($A153,記③女,5,FALSE))</f>
        <v/>
      </c>
      <c r="H153" s="357" t="str">
        <f>IF(VLOOKUP($A153,記③女,6,FALSE)="","",VLOOKUP($A153,記③女,6,FALSE))</f>
        <v/>
      </c>
      <c r="I153" s="364" t="str">
        <f>IF(VLOOKUP($A153,記③女,7,FALSE)="","",VLOOKUP($A153,記③女,7,FALSE))</f>
        <v/>
      </c>
      <c r="J153" s="357" t="str">
        <f>IF(VLOOKUP($A153,記③女,8,FALSE)="","",VLOOKUP($A153,記③女,8,FALSE))</f>
        <v/>
      </c>
      <c r="K153" s="364" t="str">
        <f>IF(VLOOKUP($A153,記③女,9,FALSE)="","",VLOOKUP($A153,記③女,9,FALSE))</f>
        <v/>
      </c>
      <c r="L153" s="357" t="str">
        <f>IF(VLOOKUP($A153,記③女,10,FALSE)="","",VLOOKUP($A153,記③女,10,FALSE))</f>
        <v/>
      </c>
      <c r="M153" s="362" t="str">
        <f>IF($B153="","",IF(VLOOKUP($B153,名簿,7,FALSE)="","",VLOOKUP($B153,名簿,7,FALSE)))</f>
        <v/>
      </c>
      <c r="N153" s="366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63"/>
      <c r="D154" s="26" t="str">
        <f>IF($B153="","",VLOOKUP($B153,名簿,2,FALSE))</f>
        <v/>
      </c>
      <c r="E154" s="363"/>
      <c r="F154" s="363"/>
      <c r="G154" s="365"/>
      <c r="H154" s="368"/>
      <c r="I154" s="365"/>
      <c r="J154" s="368"/>
      <c r="K154" s="365"/>
      <c r="L154" s="368"/>
      <c r="M154" s="363"/>
      <c r="N154" s="367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IF(SUM(記録会入力!$F$4,記録会入力!$Q$4)=0,"",SUM(記録会入力!$F$4,記録会入力!$Q$4))</f>
        <v/>
      </c>
      <c r="I156" s="323" t="str">
        <f>IF(H156="","",H156*名簿!$L$7)</f>
        <v/>
      </c>
      <c r="J156" s="325" t="s">
        <v>14</v>
      </c>
      <c r="K156" s="321" t="str">
        <f>IF(SUM(記録会入力!$G$4,記録会入力!$R$4)=0,"",SUM(記録会入力!$G$4,記録会入力!$R$4))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記録会入力!$A$1</f>
        <v>厚木市陸上競技記録会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IF(VLOOKUP($A168,記③女,2,FALSE)="","",VLOOKUP($A168,記③女,2,FALSE))</f>
        <v/>
      </c>
      <c r="C168" s="358"/>
      <c r="D168" s="23" t="str">
        <f>IF($B168="","",IF(VLOOKUP($B168,名簿,3,FALSE)="","",VLOOKUP($B168,名簿,3,FALSE)))</f>
        <v/>
      </c>
      <c r="E168" s="358" t="str">
        <f>IF($B168="","",IF(VLOOKUP($B168,名簿,4,FALSE)="","",VLOOKUP($B168,名簿,4,FALSE)))</f>
        <v/>
      </c>
      <c r="F168" s="358" t="str">
        <f>IF($B168="","",IF(VLOOKUP($B168,名簿,5,FALSE)="","",VLOOKUP($B168,名簿,5,FALSE)))</f>
        <v/>
      </c>
      <c r="G168" s="354" t="str">
        <f>IF(VLOOKUP($A168,記③女,5,FALSE)="","",VLOOKUP($A168,記③女,5,FALSE))</f>
        <v/>
      </c>
      <c r="H168" s="356" t="str">
        <f>IF(VLOOKUP($A168,記③女,6,FALSE)="","",VLOOKUP($A168,記③女,6,FALSE))</f>
        <v/>
      </c>
      <c r="I168" s="354" t="str">
        <f>IF(VLOOKUP($A168,記③女,7,FALSE)="","",VLOOKUP($A168,記③女,7,FALSE))</f>
        <v/>
      </c>
      <c r="J168" s="356" t="str">
        <f>IF(VLOOKUP($A168,記③女,8,FALSE)="","",VLOOKUP($A168,記③女,8,FALSE))</f>
        <v/>
      </c>
      <c r="K168" s="354" t="str">
        <f>IF(VLOOKUP($A168,記③女,9,FALSE)="","",VLOOKUP($A168,記③女,9,FALSE))</f>
        <v/>
      </c>
      <c r="L168" s="356" t="str">
        <f>IF(VLOOKUP($A168,記③女,10,FALSE)="","",VLOOKUP($A168,記③女,10,FALSE))</f>
        <v/>
      </c>
      <c r="M168" s="358" t="str">
        <f>IF($B168="","",IF(VLOOKUP($B168,名簿,7,FALSE)="","",VLOOKUP($B168,名簿,7,FALSE)))</f>
        <v/>
      </c>
      <c r="N168" s="360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59"/>
      <c r="D169" s="24" t="str">
        <f>IF($B168="","",VLOOKUP($B168,名簿,2,FALSE))</f>
        <v/>
      </c>
      <c r="E169" s="359"/>
      <c r="F169" s="359"/>
      <c r="G169" s="355"/>
      <c r="H169" s="357"/>
      <c r="I169" s="355"/>
      <c r="J169" s="357"/>
      <c r="K169" s="355"/>
      <c r="L169" s="357"/>
      <c r="M169" s="359"/>
      <c r="N169" s="361"/>
    </row>
    <row r="170" spans="1:14" ht="13.5" customHeight="1" x14ac:dyDescent="0.15">
      <c r="A170" s="329">
        <f>A168+1</f>
        <v>62</v>
      </c>
      <c r="B170" s="320" t="str">
        <f>IF(VLOOKUP($A170,記③女,2,FALSE)="","",VLOOKUP($A170,記③女,2,FALSE))</f>
        <v/>
      </c>
      <c r="C170" s="359"/>
      <c r="D170" s="25" t="str">
        <f>IF($B170="","",IF(VLOOKUP($B170,名簿,3,FALSE)="","",VLOOKUP($B170,名簿,3,FALSE)))</f>
        <v/>
      </c>
      <c r="E170" s="359" t="str">
        <f>IF($B170="","",IF(VLOOKUP($B170,名簿,4,FALSE)="","",VLOOKUP($B170,名簿,4,FALSE)))</f>
        <v/>
      </c>
      <c r="F170" s="359" t="str">
        <f>IF($B170="","",IF(VLOOKUP($B170,名簿,5,FALSE)="","",VLOOKUP($B170,名簿,5,FALSE)))</f>
        <v/>
      </c>
      <c r="G170" s="355" t="str">
        <f>IF(VLOOKUP($A170,記③女,5,FALSE)="","",VLOOKUP($A170,記③女,5,FALSE))</f>
        <v/>
      </c>
      <c r="H170" s="357" t="str">
        <f>IF(VLOOKUP($A170,記③女,6,FALSE)="","",VLOOKUP($A170,記③女,6,FALSE))</f>
        <v/>
      </c>
      <c r="I170" s="355" t="str">
        <f>IF(VLOOKUP($A170,記③女,7,FALSE)="","",VLOOKUP($A170,記③女,7,FALSE))</f>
        <v/>
      </c>
      <c r="J170" s="357" t="str">
        <f>IF(VLOOKUP($A170,記③女,8,FALSE)="","",VLOOKUP($A170,記③女,8,FALSE))</f>
        <v/>
      </c>
      <c r="K170" s="355" t="str">
        <f>IF(VLOOKUP($A170,記③女,9,FALSE)="","",VLOOKUP($A170,記③女,9,FALSE))</f>
        <v/>
      </c>
      <c r="L170" s="357" t="str">
        <f>IF(VLOOKUP($A170,記③女,10,FALSE)="","",VLOOKUP($A170,記③女,10,FALSE))</f>
        <v/>
      </c>
      <c r="M170" s="359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59"/>
      <c r="D171" s="24" t="str">
        <f>IF($B170="","",VLOOKUP($B170,名簿,2,FALSE))</f>
        <v/>
      </c>
      <c r="E171" s="359"/>
      <c r="F171" s="359"/>
      <c r="G171" s="355"/>
      <c r="H171" s="357"/>
      <c r="I171" s="355"/>
      <c r="J171" s="357"/>
      <c r="K171" s="355"/>
      <c r="L171" s="357"/>
      <c r="M171" s="359"/>
      <c r="N171" s="361"/>
    </row>
    <row r="172" spans="1:14" ht="13.5" customHeight="1" x14ac:dyDescent="0.15">
      <c r="A172" s="329">
        <f t="shared" ref="A172" si="54">A170+1</f>
        <v>63</v>
      </c>
      <c r="B172" s="320" t="str">
        <f>IF(VLOOKUP($A172,記③女,2,FALSE)="","",VLOOKUP($A172,記③女,2,FALSE))</f>
        <v/>
      </c>
      <c r="C172" s="359"/>
      <c r="D172" s="25" t="str">
        <f>IF($B172="","",IF(VLOOKUP($B172,名簿,3,FALSE)="","",VLOOKUP($B172,名簿,3,FALSE)))</f>
        <v/>
      </c>
      <c r="E172" s="359" t="str">
        <f>IF($B172="","",IF(VLOOKUP($B172,名簿,4,FALSE)="","",VLOOKUP($B172,名簿,4,FALSE)))</f>
        <v/>
      </c>
      <c r="F172" s="359" t="str">
        <f>IF($B172="","",IF(VLOOKUP($B172,名簿,5,FALSE)="","",VLOOKUP($B172,名簿,5,FALSE)))</f>
        <v/>
      </c>
      <c r="G172" s="355" t="str">
        <f>IF(VLOOKUP($A172,記③女,5,FALSE)="","",VLOOKUP($A172,記③女,5,FALSE))</f>
        <v/>
      </c>
      <c r="H172" s="357" t="str">
        <f>IF(VLOOKUP($A172,記③女,6,FALSE)="","",VLOOKUP($A172,記③女,6,FALSE))</f>
        <v/>
      </c>
      <c r="I172" s="355" t="str">
        <f>IF(VLOOKUP($A172,記③女,7,FALSE)="","",VLOOKUP($A172,記③女,7,FALSE))</f>
        <v/>
      </c>
      <c r="J172" s="357" t="str">
        <f>IF(VLOOKUP($A172,記③女,8,FALSE)="","",VLOOKUP($A172,記③女,8,FALSE))</f>
        <v/>
      </c>
      <c r="K172" s="355" t="str">
        <f>IF(VLOOKUP($A172,記③女,9,FALSE)="","",VLOOKUP($A172,記③女,9,FALSE))</f>
        <v/>
      </c>
      <c r="L172" s="357" t="str">
        <f>IF(VLOOKUP($A172,記③女,10,FALSE)="","",VLOOKUP($A172,記③女,10,FALSE))</f>
        <v/>
      </c>
      <c r="M172" s="359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59"/>
      <c r="D173" s="24" t="str">
        <f>IF($B172="","",VLOOKUP($B172,名簿,2,FALSE))</f>
        <v/>
      </c>
      <c r="E173" s="359"/>
      <c r="F173" s="359"/>
      <c r="G173" s="355"/>
      <c r="H173" s="357"/>
      <c r="I173" s="355"/>
      <c r="J173" s="357"/>
      <c r="K173" s="355"/>
      <c r="L173" s="357"/>
      <c r="M173" s="359"/>
      <c r="N173" s="361"/>
    </row>
    <row r="174" spans="1:14" ht="13.5" customHeight="1" x14ac:dyDescent="0.15">
      <c r="A174" s="329">
        <f t="shared" ref="A174" si="55">A172+1</f>
        <v>64</v>
      </c>
      <c r="B174" s="320" t="str">
        <f>IF(VLOOKUP($A174,記③女,2,FALSE)="","",VLOOKUP($A174,記③女,2,FALSE))</f>
        <v/>
      </c>
      <c r="C174" s="359"/>
      <c r="D174" s="25" t="str">
        <f>IF($B174="","",IF(VLOOKUP($B174,名簿,3,FALSE)="","",VLOOKUP($B174,名簿,3,FALSE)))</f>
        <v/>
      </c>
      <c r="E174" s="359" t="str">
        <f>IF($B174="","",IF(VLOOKUP($B174,名簿,4,FALSE)="","",VLOOKUP($B174,名簿,4,FALSE)))</f>
        <v/>
      </c>
      <c r="F174" s="359" t="str">
        <f>IF($B174="","",IF(VLOOKUP($B174,名簿,5,FALSE)="","",VLOOKUP($B174,名簿,5,FALSE)))</f>
        <v/>
      </c>
      <c r="G174" s="355" t="str">
        <f>IF(VLOOKUP($A174,記③女,5,FALSE)="","",VLOOKUP($A174,記③女,5,FALSE))</f>
        <v/>
      </c>
      <c r="H174" s="357" t="str">
        <f>IF(VLOOKUP($A174,記③女,6,FALSE)="","",VLOOKUP($A174,記③女,6,FALSE))</f>
        <v/>
      </c>
      <c r="I174" s="355" t="str">
        <f>IF(VLOOKUP($A174,記③女,7,FALSE)="","",VLOOKUP($A174,記③女,7,FALSE))</f>
        <v/>
      </c>
      <c r="J174" s="357" t="str">
        <f>IF(VLOOKUP($A174,記③女,8,FALSE)="","",VLOOKUP($A174,記③女,8,FALSE))</f>
        <v/>
      </c>
      <c r="K174" s="355" t="str">
        <f>IF(VLOOKUP($A174,記③女,9,FALSE)="","",VLOOKUP($A174,記③女,9,FALSE))</f>
        <v/>
      </c>
      <c r="L174" s="357" t="str">
        <f>IF(VLOOKUP($A174,記③女,10,FALSE)="","",VLOOKUP($A174,記③女,10,FALSE))</f>
        <v/>
      </c>
      <c r="M174" s="359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59"/>
      <c r="D175" s="24" t="str">
        <f>IF($B174="","",VLOOKUP($B174,名簿,2,FALSE))</f>
        <v/>
      </c>
      <c r="E175" s="359"/>
      <c r="F175" s="359"/>
      <c r="G175" s="355"/>
      <c r="H175" s="357"/>
      <c r="I175" s="355"/>
      <c r="J175" s="357"/>
      <c r="K175" s="355"/>
      <c r="L175" s="357"/>
      <c r="M175" s="359"/>
      <c r="N175" s="361"/>
    </row>
    <row r="176" spans="1:14" ht="13.5" customHeight="1" x14ac:dyDescent="0.15">
      <c r="A176" s="329">
        <f t="shared" ref="A176" si="56">A174+1</f>
        <v>65</v>
      </c>
      <c r="B176" s="320" t="str">
        <f>IF(VLOOKUP($A176,記③女,2,FALSE)="","",VLOOKUP($A176,記③女,2,FALSE))</f>
        <v/>
      </c>
      <c r="C176" s="359"/>
      <c r="D176" s="25" t="str">
        <f>IF($B176="","",IF(VLOOKUP($B176,名簿,3,FALSE)="","",VLOOKUP($B176,名簿,3,FALSE)))</f>
        <v/>
      </c>
      <c r="E176" s="359" t="str">
        <f>IF($B176="","",IF(VLOOKUP($B176,名簿,4,FALSE)="","",VLOOKUP($B176,名簿,4,FALSE)))</f>
        <v/>
      </c>
      <c r="F176" s="359" t="str">
        <f>IF($B176="","",IF(VLOOKUP($B176,名簿,5,FALSE)="","",VLOOKUP($B176,名簿,5,FALSE)))</f>
        <v/>
      </c>
      <c r="G176" s="355" t="str">
        <f>IF(VLOOKUP($A176,記③女,5,FALSE)="","",VLOOKUP($A176,記③女,5,FALSE))</f>
        <v/>
      </c>
      <c r="H176" s="357" t="str">
        <f>IF(VLOOKUP($A176,記③女,6,FALSE)="","",VLOOKUP($A176,記③女,6,FALSE))</f>
        <v/>
      </c>
      <c r="I176" s="355" t="str">
        <f>IF(VLOOKUP($A176,記③女,7,FALSE)="","",VLOOKUP($A176,記③女,7,FALSE))</f>
        <v/>
      </c>
      <c r="J176" s="357" t="str">
        <f>IF(VLOOKUP($A176,記③女,8,FALSE)="","",VLOOKUP($A176,記③女,8,FALSE))</f>
        <v/>
      </c>
      <c r="K176" s="355" t="str">
        <f>IF(VLOOKUP($A176,記③女,9,FALSE)="","",VLOOKUP($A176,記③女,9,FALSE))</f>
        <v/>
      </c>
      <c r="L176" s="357" t="str">
        <f>IF(VLOOKUP($A176,記③女,10,FALSE)="","",VLOOKUP($A176,記③女,10,FALSE))</f>
        <v/>
      </c>
      <c r="M176" s="359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59"/>
      <c r="D177" s="24" t="str">
        <f>IF($B176="","",VLOOKUP($B176,名簿,2,FALSE))</f>
        <v/>
      </c>
      <c r="E177" s="359"/>
      <c r="F177" s="359"/>
      <c r="G177" s="355"/>
      <c r="H177" s="357"/>
      <c r="I177" s="355"/>
      <c r="J177" s="357"/>
      <c r="K177" s="355"/>
      <c r="L177" s="357"/>
      <c r="M177" s="359"/>
      <c r="N177" s="361"/>
    </row>
    <row r="178" spans="1:14" ht="13.5" customHeight="1" x14ac:dyDescent="0.15">
      <c r="A178" s="329">
        <f t="shared" ref="A178" si="57">A176+1</f>
        <v>66</v>
      </c>
      <c r="B178" s="320" t="str">
        <f>IF(VLOOKUP($A178,記③女,2,FALSE)="","",VLOOKUP($A178,記③女,2,FALSE))</f>
        <v/>
      </c>
      <c r="C178" s="359"/>
      <c r="D178" s="25" t="str">
        <f>IF($B178="","",IF(VLOOKUP($B178,名簿,3,FALSE)="","",VLOOKUP($B178,名簿,3,FALSE)))</f>
        <v/>
      </c>
      <c r="E178" s="359" t="str">
        <f>IF($B178="","",IF(VLOOKUP($B178,名簿,4,FALSE)="","",VLOOKUP($B178,名簿,4,FALSE)))</f>
        <v/>
      </c>
      <c r="F178" s="359" t="str">
        <f>IF($B178="","",IF(VLOOKUP($B178,名簿,5,FALSE)="","",VLOOKUP($B178,名簿,5,FALSE)))</f>
        <v/>
      </c>
      <c r="G178" s="355" t="str">
        <f>IF(VLOOKUP($A178,記③女,5,FALSE)="","",VLOOKUP($A178,記③女,5,FALSE))</f>
        <v/>
      </c>
      <c r="H178" s="357" t="str">
        <f>IF(VLOOKUP($A178,記③女,6,FALSE)="","",VLOOKUP($A178,記③女,6,FALSE))</f>
        <v/>
      </c>
      <c r="I178" s="355" t="str">
        <f>IF(VLOOKUP($A178,記③女,7,FALSE)="","",VLOOKUP($A178,記③女,7,FALSE))</f>
        <v/>
      </c>
      <c r="J178" s="357" t="str">
        <f>IF(VLOOKUP($A178,記③女,8,FALSE)="","",VLOOKUP($A178,記③女,8,FALSE))</f>
        <v/>
      </c>
      <c r="K178" s="355" t="str">
        <f>IF(VLOOKUP($A178,記③女,9,FALSE)="","",VLOOKUP($A178,記③女,9,FALSE))</f>
        <v/>
      </c>
      <c r="L178" s="357" t="str">
        <f>IF(VLOOKUP($A178,記③女,10,FALSE)="","",VLOOKUP($A178,記③女,10,FALSE))</f>
        <v/>
      </c>
      <c r="M178" s="359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59"/>
      <c r="D179" s="24" t="str">
        <f>IF($B178="","",VLOOKUP($B178,名簿,2,FALSE))</f>
        <v/>
      </c>
      <c r="E179" s="359"/>
      <c r="F179" s="359"/>
      <c r="G179" s="355"/>
      <c r="H179" s="357"/>
      <c r="I179" s="355"/>
      <c r="J179" s="357"/>
      <c r="K179" s="355"/>
      <c r="L179" s="357"/>
      <c r="M179" s="359"/>
      <c r="N179" s="361"/>
    </row>
    <row r="180" spans="1:14" ht="13.5" customHeight="1" x14ac:dyDescent="0.15">
      <c r="A180" s="329">
        <f t="shared" ref="A180" si="58">A178+1</f>
        <v>67</v>
      </c>
      <c r="B180" s="320" t="str">
        <f>IF(VLOOKUP($A180,記③女,2,FALSE)="","",VLOOKUP($A180,記③女,2,FALSE))</f>
        <v/>
      </c>
      <c r="C180" s="359"/>
      <c r="D180" s="25" t="str">
        <f>IF($B180="","",IF(VLOOKUP($B180,名簿,3,FALSE)="","",VLOOKUP($B180,名簿,3,FALSE)))</f>
        <v/>
      </c>
      <c r="E180" s="359" t="str">
        <f>IF($B180="","",IF(VLOOKUP($B180,名簿,4,FALSE)="","",VLOOKUP($B180,名簿,4,FALSE)))</f>
        <v/>
      </c>
      <c r="F180" s="359" t="str">
        <f>IF($B180="","",IF(VLOOKUP($B180,名簿,5,FALSE)="","",VLOOKUP($B180,名簿,5,FALSE)))</f>
        <v/>
      </c>
      <c r="G180" s="355" t="str">
        <f>IF(VLOOKUP($A180,記③女,5,FALSE)="","",VLOOKUP($A180,記③女,5,FALSE))</f>
        <v/>
      </c>
      <c r="H180" s="357" t="str">
        <f>IF(VLOOKUP($A180,記③女,6,FALSE)="","",VLOOKUP($A180,記③女,6,FALSE))</f>
        <v/>
      </c>
      <c r="I180" s="355" t="str">
        <f>IF(VLOOKUP($A180,記③女,7,FALSE)="","",VLOOKUP($A180,記③女,7,FALSE))</f>
        <v/>
      </c>
      <c r="J180" s="357" t="str">
        <f>IF(VLOOKUP($A180,記③女,8,FALSE)="","",VLOOKUP($A180,記③女,8,FALSE))</f>
        <v/>
      </c>
      <c r="K180" s="355" t="str">
        <f>IF(VLOOKUP($A180,記③女,9,FALSE)="","",VLOOKUP($A180,記③女,9,FALSE))</f>
        <v/>
      </c>
      <c r="L180" s="357" t="str">
        <f>IF(VLOOKUP($A180,記③女,10,FALSE)="","",VLOOKUP($A180,記③女,10,FALSE))</f>
        <v/>
      </c>
      <c r="M180" s="359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59"/>
      <c r="D181" s="24" t="str">
        <f>IF($B180="","",VLOOKUP($B180,名簿,2,FALSE))</f>
        <v/>
      </c>
      <c r="E181" s="359"/>
      <c r="F181" s="359"/>
      <c r="G181" s="355"/>
      <c r="H181" s="357"/>
      <c r="I181" s="355"/>
      <c r="J181" s="357"/>
      <c r="K181" s="355"/>
      <c r="L181" s="357"/>
      <c r="M181" s="359"/>
      <c r="N181" s="361"/>
    </row>
    <row r="182" spans="1:14" ht="13.5" customHeight="1" x14ac:dyDescent="0.15">
      <c r="A182" s="329">
        <f t="shared" ref="A182" si="59">A180+1</f>
        <v>68</v>
      </c>
      <c r="B182" s="320" t="str">
        <f>IF(VLOOKUP($A182,記③女,2,FALSE)="","",VLOOKUP($A182,記③女,2,FALSE))</f>
        <v/>
      </c>
      <c r="C182" s="359"/>
      <c r="D182" s="25" t="str">
        <f>IF($B182="","",IF(VLOOKUP($B182,名簿,3,FALSE)="","",VLOOKUP($B182,名簿,3,FALSE)))</f>
        <v/>
      </c>
      <c r="E182" s="359" t="str">
        <f>IF($B182="","",IF(VLOOKUP($B182,名簿,4,FALSE)="","",VLOOKUP($B182,名簿,4,FALSE)))</f>
        <v/>
      </c>
      <c r="F182" s="359" t="str">
        <f>IF($B182="","",IF(VLOOKUP($B182,名簿,5,FALSE)="","",VLOOKUP($B182,名簿,5,FALSE)))</f>
        <v/>
      </c>
      <c r="G182" s="355" t="str">
        <f>IF(VLOOKUP($A182,記③女,5,FALSE)="","",VLOOKUP($A182,記③女,5,FALSE))</f>
        <v/>
      </c>
      <c r="H182" s="357" t="str">
        <f>IF(VLOOKUP($A182,記③女,6,FALSE)="","",VLOOKUP($A182,記③女,6,FALSE))</f>
        <v/>
      </c>
      <c r="I182" s="355" t="str">
        <f>IF(VLOOKUP($A182,記③女,7,FALSE)="","",VLOOKUP($A182,記③女,7,FALSE))</f>
        <v/>
      </c>
      <c r="J182" s="357" t="str">
        <f>IF(VLOOKUP($A182,記③女,8,FALSE)="","",VLOOKUP($A182,記③女,8,FALSE))</f>
        <v/>
      </c>
      <c r="K182" s="355" t="str">
        <f>IF(VLOOKUP($A182,記③女,9,FALSE)="","",VLOOKUP($A182,記③女,9,FALSE))</f>
        <v/>
      </c>
      <c r="L182" s="357" t="str">
        <f>IF(VLOOKUP($A182,記③女,10,FALSE)="","",VLOOKUP($A182,記③女,10,FALSE))</f>
        <v/>
      </c>
      <c r="M182" s="359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59"/>
      <c r="D183" s="24" t="str">
        <f>IF($B182="","",VLOOKUP($B182,名簿,2,FALSE))</f>
        <v/>
      </c>
      <c r="E183" s="359"/>
      <c r="F183" s="359"/>
      <c r="G183" s="355"/>
      <c r="H183" s="357"/>
      <c r="I183" s="355"/>
      <c r="J183" s="357"/>
      <c r="K183" s="355"/>
      <c r="L183" s="357"/>
      <c r="M183" s="359"/>
      <c r="N183" s="361"/>
    </row>
    <row r="184" spans="1:14" ht="13.5" customHeight="1" x14ac:dyDescent="0.15">
      <c r="A184" s="329">
        <f t="shared" ref="A184" si="60">A182+1</f>
        <v>69</v>
      </c>
      <c r="B184" s="320" t="str">
        <f>IF(VLOOKUP($A184,記③女,2,FALSE)="","",VLOOKUP($A184,記③女,2,FALSE))</f>
        <v/>
      </c>
      <c r="C184" s="359"/>
      <c r="D184" s="25" t="str">
        <f>IF($B184="","",IF(VLOOKUP($B184,名簿,3,FALSE)="","",VLOOKUP($B184,名簿,3,FALSE)))</f>
        <v/>
      </c>
      <c r="E184" s="359" t="str">
        <f>IF($B184="","",IF(VLOOKUP($B184,名簿,4,FALSE)="","",VLOOKUP($B184,名簿,4,FALSE)))</f>
        <v/>
      </c>
      <c r="F184" s="359" t="str">
        <f>IF($B184="","",IF(VLOOKUP($B184,名簿,5,FALSE)="","",VLOOKUP($B184,名簿,5,FALSE)))</f>
        <v/>
      </c>
      <c r="G184" s="355" t="str">
        <f>IF(VLOOKUP($A184,記③女,5,FALSE)="","",VLOOKUP($A184,記③女,5,FALSE))</f>
        <v/>
      </c>
      <c r="H184" s="357" t="str">
        <f>IF(VLOOKUP($A184,記③女,6,FALSE)="","",VLOOKUP($A184,記③女,6,FALSE))</f>
        <v/>
      </c>
      <c r="I184" s="355" t="str">
        <f>IF(VLOOKUP($A184,記③女,7,FALSE)="","",VLOOKUP($A184,記③女,7,FALSE))</f>
        <v/>
      </c>
      <c r="J184" s="357" t="str">
        <f>IF(VLOOKUP($A184,記③女,8,FALSE)="","",VLOOKUP($A184,記③女,8,FALSE))</f>
        <v/>
      </c>
      <c r="K184" s="355" t="str">
        <f>IF(VLOOKUP($A184,記③女,9,FALSE)="","",VLOOKUP($A184,記③女,9,FALSE))</f>
        <v/>
      </c>
      <c r="L184" s="357" t="str">
        <f>IF(VLOOKUP($A184,記③女,10,FALSE)="","",VLOOKUP($A184,記③女,10,FALSE))</f>
        <v/>
      </c>
      <c r="M184" s="359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59"/>
      <c r="D185" s="24" t="str">
        <f>IF($B184="","",VLOOKUP($B184,名簿,2,FALSE))</f>
        <v/>
      </c>
      <c r="E185" s="359"/>
      <c r="F185" s="359"/>
      <c r="G185" s="355"/>
      <c r="H185" s="357"/>
      <c r="I185" s="355"/>
      <c r="J185" s="357"/>
      <c r="K185" s="355"/>
      <c r="L185" s="357"/>
      <c r="M185" s="359"/>
      <c r="N185" s="361"/>
    </row>
    <row r="186" spans="1:14" ht="13.5" customHeight="1" x14ac:dyDescent="0.15">
      <c r="A186" s="329">
        <f t="shared" ref="A186" si="61">A184+1</f>
        <v>70</v>
      </c>
      <c r="B186" s="320" t="str">
        <f>IF(VLOOKUP($A186,記③女,2,FALSE)="","",VLOOKUP($A186,記③女,2,FALSE))</f>
        <v/>
      </c>
      <c r="C186" s="359"/>
      <c r="D186" s="25" t="str">
        <f>IF($B186="","",IF(VLOOKUP($B186,名簿,3,FALSE)="","",VLOOKUP($B186,名簿,3,FALSE)))</f>
        <v/>
      </c>
      <c r="E186" s="359" t="str">
        <f>IF($B186="","",IF(VLOOKUP($B186,名簿,4,FALSE)="","",VLOOKUP($B186,名簿,4,FALSE)))</f>
        <v/>
      </c>
      <c r="F186" s="359" t="str">
        <f>IF($B186="","",IF(VLOOKUP($B186,名簿,5,FALSE)="","",VLOOKUP($B186,名簿,5,FALSE)))</f>
        <v/>
      </c>
      <c r="G186" s="355" t="str">
        <f>IF(VLOOKUP($A186,記③女,5,FALSE)="","",VLOOKUP($A186,記③女,5,FALSE))</f>
        <v/>
      </c>
      <c r="H186" s="357" t="str">
        <f>IF(VLOOKUP($A186,記③女,6,FALSE)="","",VLOOKUP($A186,記③女,6,FALSE))</f>
        <v/>
      </c>
      <c r="I186" s="355" t="str">
        <f>IF(VLOOKUP($A186,記③女,7,FALSE)="","",VLOOKUP($A186,記③女,7,FALSE))</f>
        <v/>
      </c>
      <c r="J186" s="357" t="str">
        <f>IF(VLOOKUP($A186,記③女,8,FALSE)="","",VLOOKUP($A186,記③女,8,FALSE))</f>
        <v/>
      </c>
      <c r="K186" s="355" t="str">
        <f>IF(VLOOKUP($A186,記③女,9,FALSE)="","",VLOOKUP($A186,記③女,9,FALSE))</f>
        <v/>
      </c>
      <c r="L186" s="357" t="str">
        <f>IF(VLOOKUP($A186,記③女,10,FALSE)="","",VLOOKUP($A186,記③女,10,FALSE))</f>
        <v/>
      </c>
      <c r="M186" s="359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59"/>
      <c r="D187" s="24" t="str">
        <f>IF($B186="","",VLOOKUP($B186,名簿,2,FALSE))</f>
        <v/>
      </c>
      <c r="E187" s="359"/>
      <c r="F187" s="359"/>
      <c r="G187" s="355"/>
      <c r="H187" s="357"/>
      <c r="I187" s="355"/>
      <c r="J187" s="357"/>
      <c r="K187" s="355"/>
      <c r="L187" s="357"/>
      <c r="M187" s="359"/>
      <c r="N187" s="361"/>
    </row>
    <row r="188" spans="1:14" ht="13.5" customHeight="1" x14ac:dyDescent="0.15">
      <c r="A188" s="329">
        <f t="shared" ref="A188" si="62">A186+1</f>
        <v>71</v>
      </c>
      <c r="B188" s="320" t="str">
        <f>IF(VLOOKUP($A188,記③女,2,FALSE)="","",VLOOKUP($A188,記③女,2,FALSE))</f>
        <v/>
      </c>
      <c r="C188" s="359"/>
      <c r="D188" s="25" t="str">
        <f>IF($B188="","",IF(VLOOKUP($B188,名簿,3,FALSE)="","",VLOOKUP($B188,名簿,3,FALSE)))</f>
        <v/>
      </c>
      <c r="E188" s="359" t="str">
        <f>IF($B188="","",IF(VLOOKUP($B188,名簿,4,FALSE)="","",VLOOKUP($B188,名簿,4,FALSE)))</f>
        <v/>
      </c>
      <c r="F188" s="359" t="str">
        <f>IF($B188="","",IF(VLOOKUP($B188,名簿,5,FALSE)="","",VLOOKUP($B188,名簿,5,FALSE)))</f>
        <v/>
      </c>
      <c r="G188" s="355" t="str">
        <f>IF(VLOOKUP($A188,記③女,5,FALSE)="","",VLOOKUP($A188,記③女,5,FALSE))</f>
        <v/>
      </c>
      <c r="H188" s="357" t="str">
        <f>IF(VLOOKUP($A188,記③女,6,FALSE)="","",VLOOKUP($A188,記③女,6,FALSE))</f>
        <v/>
      </c>
      <c r="I188" s="355" t="str">
        <f>IF(VLOOKUP($A188,記③女,7,FALSE)="","",VLOOKUP($A188,記③女,7,FALSE))</f>
        <v/>
      </c>
      <c r="J188" s="357" t="str">
        <f>IF(VLOOKUP($A188,記③女,8,FALSE)="","",VLOOKUP($A188,記③女,8,FALSE))</f>
        <v/>
      </c>
      <c r="K188" s="355" t="str">
        <f>IF(VLOOKUP($A188,記③女,9,FALSE)="","",VLOOKUP($A188,記③女,9,FALSE))</f>
        <v/>
      </c>
      <c r="L188" s="357" t="str">
        <f>IF(VLOOKUP($A188,記③女,10,FALSE)="","",VLOOKUP($A188,記③女,10,FALSE))</f>
        <v/>
      </c>
      <c r="M188" s="359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59"/>
      <c r="D189" s="24" t="str">
        <f>IF($B188="","",VLOOKUP($B188,名簿,2,FALSE))</f>
        <v/>
      </c>
      <c r="E189" s="359"/>
      <c r="F189" s="359"/>
      <c r="G189" s="355"/>
      <c r="H189" s="357"/>
      <c r="I189" s="355"/>
      <c r="J189" s="357"/>
      <c r="K189" s="355"/>
      <c r="L189" s="357"/>
      <c r="M189" s="359"/>
      <c r="N189" s="361"/>
    </row>
    <row r="190" spans="1:14" ht="13.5" customHeight="1" x14ac:dyDescent="0.15">
      <c r="A190" s="329">
        <f t="shared" ref="A190" si="63">A188+1</f>
        <v>72</v>
      </c>
      <c r="B190" s="320" t="str">
        <f>IF(VLOOKUP($A190,記③女,2,FALSE)="","",VLOOKUP($A190,記③女,2,FALSE))</f>
        <v/>
      </c>
      <c r="C190" s="359"/>
      <c r="D190" s="25" t="str">
        <f>IF($B190="","",IF(VLOOKUP($B190,名簿,3,FALSE)="","",VLOOKUP($B190,名簿,3,FALSE)))</f>
        <v/>
      </c>
      <c r="E190" s="359" t="str">
        <f>IF($B190="","",IF(VLOOKUP($B190,名簿,4,FALSE)="","",VLOOKUP($B190,名簿,4,FALSE)))</f>
        <v/>
      </c>
      <c r="F190" s="359" t="str">
        <f>IF($B190="","",IF(VLOOKUP($B190,名簿,5,FALSE)="","",VLOOKUP($B190,名簿,5,FALSE)))</f>
        <v/>
      </c>
      <c r="G190" s="355" t="str">
        <f>IF(VLOOKUP($A190,記③女,5,FALSE)="","",VLOOKUP($A190,記③女,5,FALSE))</f>
        <v/>
      </c>
      <c r="H190" s="357" t="str">
        <f>IF(VLOOKUP($A190,記③女,6,FALSE)="","",VLOOKUP($A190,記③女,6,FALSE))</f>
        <v/>
      </c>
      <c r="I190" s="355" t="str">
        <f>IF(VLOOKUP($A190,記③女,7,FALSE)="","",VLOOKUP($A190,記③女,7,FALSE))</f>
        <v/>
      </c>
      <c r="J190" s="357" t="str">
        <f>IF(VLOOKUP($A190,記③女,8,FALSE)="","",VLOOKUP($A190,記③女,8,FALSE))</f>
        <v/>
      </c>
      <c r="K190" s="355" t="str">
        <f>IF(VLOOKUP($A190,記③女,9,FALSE)="","",VLOOKUP($A190,記③女,9,FALSE))</f>
        <v/>
      </c>
      <c r="L190" s="357" t="str">
        <f>IF(VLOOKUP($A190,記③女,10,FALSE)="","",VLOOKUP($A190,記③女,10,FALSE))</f>
        <v/>
      </c>
      <c r="M190" s="359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59"/>
      <c r="D191" s="24" t="str">
        <f>IF($B190="","",VLOOKUP($B190,名簿,2,FALSE))</f>
        <v/>
      </c>
      <c r="E191" s="359"/>
      <c r="F191" s="359"/>
      <c r="G191" s="355"/>
      <c r="H191" s="357"/>
      <c r="I191" s="355"/>
      <c r="J191" s="357"/>
      <c r="K191" s="355"/>
      <c r="L191" s="357"/>
      <c r="M191" s="359"/>
      <c r="N191" s="361"/>
    </row>
    <row r="192" spans="1:14" ht="13.5" customHeight="1" x14ac:dyDescent="0.15">
      <c r="A192" s="329">
        <f t="shared" ref="A192" si="64">A190+1</f>
        <v>73</v>
      </c>
      <c r="B192" s="320" t="str">
        <f>IF(VLOOKUP($A192,記③女,2,FALSE)="","",VLOOKUP($A192,記③女,2,FALSE))</f>
        <v/>
      </c>
      <c r="C192" s="359"/>
      <c r="D192" s="25" t="str">
        <f>IF($B192="","",IF(VLOOKUP($B192,名簿,3,FALSE)="","",VLOOKUP($B192,名簿,3,FALSE)))</f>
        <v/>
      </c>
      <c r="E192" s="359" t="str">
        <f>IF($B192="","",IF(VLOOKUP($B192,名簿,4,FALSE)="","",VLOOKUP($B192,名簿,4,FALSE)))</f>
        <v/>
      </c>
      <c r="F192" s="359" t="str">
        <f>IF($B192="","",IF(VLOOKUP($B192,名簿,5,FALSE)="","",VLOOKUP($B192,名簿,5,FALSE)))</f>
        <v/>
      </c>
      <c r="G192" s="355" t="str">
        <f>IF(VLOOKUP($A192,記③女,5,FALSE)="","",VLOOKUP($A192,記③女,5,FALSE))</f>
        <v/>
      </c>
      <c r="H192" s="357" t="str">
        <f>IF(VLOOKUP($A192,記③女,6,FALSE)="","",VLOOKUP($A192,記③女,6,FALSE))</f>
        <v/>
      </c>
      <c r="I192" s="355" t="str">
        <f>IF(VLOOKUP($A192,記③女,7,FALSE)="","",VLOOKUP($A192,記③女,7,FALSE))</f>
        <v/>
      </c>
      <c r="J192" s="357" t="str">
        <f>IF(VLOOKUP($A192,記③女,8,FALSE)="","",VLOOKUP($A192,記③女,8,FALSE))</f>
        <v/>
      </c>
      <c r="K192" s="355" t="str">
        <f>IF(VLOOKUP($A192,記③女,9,FALSE)="","",VLOOKUP($A192,記③女,9,FALSE))</f>
        <v/>
      </c>
      <c r="L192" s="357" t="str">
        <f>IF(VLOOKUP($A192,記③女,10,FALSE)="","",VLOOKUP($A192,記③女,10,FALSE))</f>
        <v/>
      </c>
      <c r="M192" s="359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59"/>
      <c r="D193" s="24" t="str">
        <f>IF($B192="","",VLOOKUP($B192,名簿,2,FALSE))</f>
        <v/>
      </c>
      <c r="E193" s="359"/>
      <c r="F193" s="359"/>
      <c r="G193" s="355"/>
      <c r="H193" s="357"/>
      <c r="I193" s="355"/>
      <c r="J193" s="357"/>
      <c r="K193" s="355"/>
      <c r="L193" s="357"/>
      <c r="M193" s="359"/>
      <c r="N193" s="361"/>
    </row>
    <row r="194" spans="1:14" ht="13.5" customHeight="1" x14ac:dyDescent="0.15">
      <c r="A194" s="329">
        <f t="shared" ref="A194" si="65">A192+1</f>
        <v>74</v>
      </c>
      <c r="B194" s="320" t="str">
        <f>IF(VLOOKUP($A194,記③女,2,FALSE)="","",VLOOKUP($A194,記③女,2,FALSE))</f>
        <v/>
      </c>
      <c r="C194" s="359"/>
      <c r="D194" s="25" t="str">
        <f>IF($B194="","",IF(VLOOKUP($B194,名簿,3,FALSE)="","",VLOOKUP($B194,名簿,3,FALSE)))</f>
        <v/>
      </c>
      <c r="E194" s="359" t="str">
        <f>IF($B194="","",IF(VLOOKUP($B194,名簿,4,FALSE)="","",VLOOKUP($B194,名簿,4,FALSE)))</f>
        <v/>
      </c>
      <c r="F194" s="359" t="str">
        <f>IF($B194="","",IF(VLOOKUP($B194,名簿,5,FALSE)="","",VLOOKUP($B194,名簿,5,FALSE)))</f>
        <v/>
      </c>
      <c r="G194" s="355" t="str">
        <f>IF(VLOOKUP($A194,記③女,5,FALSE)="","",VLOOKUP($A194,記③女,5,FALSE))</f>
        <v/>
      </c>
      <c r="H194" s="357" t="str">
        <f>IF(VLOOKUP($A194,記③女,6,FALSE)="","",VLOOKUP($A194,記③女,6,FALSE))</f>
        <v/>
      </c>
      <c r="I194" s="355" t="str">
        <f>IF(VLOOKUP($A194,記③女,7,FALSE)="","",VLOOKUP($A194,記③女,7,FALSE))</f>
        <v/>
      </c>
      <c r="J194" s="357" t="str">
        <f>IF(VLOOKUP($A194,記③女,8,FALSE)="","",VLOOKUP($A194,記③女,8,FALSE))</f>
        <v/>
      </c>
      <c r="K194" s="355" t="str">
        <f>IF(VLOOKUP($A194,記③女,9,FALSE)="","",VLOOKUP($A194,記③女,9,FALSE))</f>
        <v/>
      </c>
      <c r="L194" s="357" t="str">
        <f>IF(VLOOKUP($A194,記③女,10,FALSE)="","",VLOOKUP($A194,記③女,10,FALSE))</f>
        <v/>
      </c>
      <c r="M194" s="359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59"/>
      <c r="D195" s="24" t="str">
        <f>IF($B194="","",VLOOKUP($B194,名簿,2,FALSE))</f>
        <v/>
      </c>
      <c r="E195" s="359"/>
      <c r="F195" s="359"/>
      <c r="G195" s="355"/>
      <c r="H195" s="357"/>
      <c r="I195" s="355"/>
      <c r="J195" s="357"/>
      <c r="K195" s="355"/>
      <c r="L195" s="357"/>
      <c r="M195" s="359"/>
      <c r="N195" s="361"/>
    </row>
    <row r="196" spans="1:14" ht="13.5" customHeight="1" x14ac:dyDescent="0.15">
      <c r="A196" s="329">
        <f t="shared" ref="A196" si="66">A194+1</f>
        <v>75</v>
      </c>
      <c r="B196" s="320" t="str">
        <f>IF(VLOOKUP($A196,記③女,2,FALSE)="","",VLOOKUP($A196,記③女,2,FALSE))</f>
        <v/>
      </c>
      <c r="C196" s="359"/>
      <c r="D196" s="25" t="str">
        <f>IF($B196="","",IF(VLOOKUP($B196,名簿,3,FALSE)="","",VLOOKUP($B196,名簿,3,FALSE)))</f>
        <v/>
      </c>
      <c r="E196" s="359" t="str">
        <f>IF($B196="","",IF(VLOOKUP($B196,名簿,4,FALSE)="","",VLOOKUP($B196,名簿,4,FALSE)))</f>
        <v/>
      </c>
      <c r="F196" s="359" t="str">
        <f>IF($B196="","",IF(VLOOKUP($B196,名簿,5,FALSE)="","",VLOOKUP($B196,名簿,5,FALSE)))</f>
        <v/>
      </c>
      <c r="G196" s="355" t="str">
        <f>IF(VLOOKUP($A196,記③女,5,FALSE)="","",VLOOKUP($A196,記③女,5,FALSE))</f>
        <v/>
      </c>
      <c r="H196" s="357" t="str">
        <f>IF(VLOOKUP($A196,記③女,6,FALSE)="","",VLOOKUP($A196,記③女,6,FALSE))</f>
        <v/>
      </c>
      <c r="I196" s="355" t="str">
        <f>IF(VLOOKUP($A196,記③女,7,FALSE)="","",VLOOKUP($A196,記③女,7,FALSE))</f>
        <v/>
      </c>
      <c r="J196" s="357" t="str">
        <f>IF(VLOOKUP($A196,記③女,8,FALSE)="","",VLOOKUP($A196,記③女,8,FALSE))</f>
        <v/>
      </c>
      <c r="K196" s="355" t="str">
        <f>IF(VLOOKUP($A196,記③女,9,FALSE)="","",VLOOKUP($A196,記③女,9,FALSE))</f>
        <v/>
      </c>
      <c r="L196" s="357" t="str">
        <f>IF(VLOOKUP($A196,記③女,10,FALSE)="","",VLOOKUP($A196,記③女,10,FALSE))</f>
        <v/>
      </c>
      <c r="M196" s="359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59"/>
      <c r="D197" s="24" t="str">
        <f>IF($B196="","",VLOOKUP($B196,名簿,2,FALSE))</f>
        <v/>
      </c>
      <c r="E197" s="359"/>
      <c r="F197" s="359"/>
      <c r="G197" s="355"/>
      <c r="H197" s="357"/>
      <c r="I197" s="355"/>
      <c r="J197" s="357"/>
      <c r="K197" s="355"/>
      <c r="L197" s="357"/>
      <c r="M197" s="359"/>
      <c r="N197" s="361"/>
    </row>
    <row r="198" spans="1:14" ht="13.5" customHeight="1" x14ac:dyDescent="0.15">
      <c r="A198" s="329">
        <f t="shared" ref="A198" si="67">A196+1</f>
        <v>76</v>
      </c>
      <c r="B198" s="320" t="str">
        <f>IF(VLOOKUP($A198,記③女,2,FALSE)="","",VLOOKUP($A198,記③女,2,FALSE))</f>
        <v/>
      </c>
      <c r="C198" s="359"/>
      <c r="D198" s="25" t="str">
        <f>IF($B198="","",IF(VLOOKUP($B198,名簿,3,FALSE)="","",VLOOKUP($B198,名簿,3,FALSE)))</f>
        <v/>
      </c>
      <c r="E198" s="359" t="str">
        <f>IF($B198="","",IF(VLOOKUP($B198,名簿,4,FALSE)="","",VLOOKUP($B198,名簿,4,FALSE)))</f>
        <v/>
      </c>
      <c r="F198" s="359" t="str">
        <f>IF($B198="","",IF(VLOOKUP($B198,名簿,5,FALSE)="","",VLOOKUP($B198,名簿,5,FALSE)))</f>
        <v/>
      </c>
      <c r="G198" s="355" t="str">
        <f>IF(VLOOKUP($A198,記③女,5,FALSE)="","",VLOOKUP($A198,記③女,5,FALSE))</f>
        <v/>
      </c>
      <c r="H198" s="357" t="str">
        <f>IF(VLOOKUP($A198,記③女,6,FALSE)="","",VLOOKUP($A198,記③女,6,FALSE))</f>
        <v/>
      </c>
      <c r="I198" s="355" t="str">
        <f>IF(VLOOKUP($A198,記③女,7,FALSE)="","",VLOOKUP($A198,記③女,7,FALSE))</f>
        <v/>
      </c>
      <c r="J198" s="357" t="str">
        <f>IF(VLOOKUP($A198,記③女,8,FALSE)="","",VLOOKUP($A198,記③女,8,FALSE))</f>
        <v/>
      </c>
      <c r="K198" s="355" t="str">
        <f>IF(VLOOKUP($A198,記③女,9,FALSE)="","",VLOOKUP($A198,記③女,9,FALSE))</f>
        <v/>
      </c>
      <c r="L198" s="357" t="str">
        <f>IF(VLOOKUP($A198,記③女,10,FALSE)="","",VLOOKUP($A198,記③女,10,FALSE))</f>
        <v/>
      </c>
      <c r="M198" s="359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59"/>
      <c r="D199" s="24" t="str">
        <f>IF($B198="","",VLOOKUP($B198,名簿,2,FALSE))</f>
        <v/>
      </c>
      <c r="E199" s="359"/>
      <c r="F199" s="359"/>
      <c r="G199" s="355"/>
      <c r="H199" s="357"/>
      <c r="I199" s="355"/>
      <c r="J199" s="357"/>
      <c r="K199" s="355"/>
      <c r="L199" s="357"/>
      <c r="M199" s="359"/>
      <c r="N199" s="361"/>
    </row>
    <row r="200" spans="1:14" ht="13.5" customHeight="1" x14ac:dyDescent="0.15">
      <c r="A200" s="329">
        <f t="shared" ref="A200" si="68">A198+1</f>
        <v>77</v>
      </c>
      <c r="B200" s="320" t="str">
        <f>IF(VLOOKUP($A200,記③女,2,FALSE)="","",VLOOKUP($A200,記③女,2,FALSE))</f>
        <v/>
      </c>
      <c r="C200" s="359"/>
      <c r="D200" s="25" t="str">
        <f>IF($B200="","",IF(VLOOKUP($B200,名簿,3,FALSE)="","",VLOOKUP($B200,名簿,3,FALSE)))</f>
        <v/>
      </c>
      <c r="E200" s="359" t="str">
        <f>IF($B200="","",IF(VLOOKUP($B200,名簿,4,FALSE)="","",VLOOKUP($B200,名簿,4,FALSE)))</f>
        <v/>
      </c>
      <c r="F200" s="359" t="str">
        <f>IF($B200="","",IF(VLOOKUP($B200,名簿,5,FALSE)="","",VLOOKUP($B200,名簿,5,FALSE)))</f>
        <v/>
      </c>
      <c r="G200" s="355" t="str">
        <f>IF(VLOOKUP($A200,記③女,5,FALSE)="","",VLOOKUP($A200,記③女,5,FALSE))</f>
        <v/>
      </c>
      <c r="H200" s="357" t="str">
        <f>IF(VLOOKUP($A200,記③女,6,FALSE)="","",VLOOKUP($A200,記③女,6,FALSE))</f>
        <v/>
      </c>
      <c r="I200" s="355" t="str">
        <f>IF(VLOOKUP($A200,記③女,7,FALSE)="","",VLOOKUP($A200,記③女,7,FALSE))</f>
        <v/>
      </c>
      <c r="J200" s="357" t="str">
        <f>IF(VLOOKUP($A200,記③女,8,FALSE)="","",VLOOKUP($A200,記③女,8,FALSE))</f>
        <v/>
      </c>
      <c r="K200" s="355" t="str">
        <f>IF(VLOOKUP($A200,記③女,9,FALSE)="","",VLOOKUP($A200,記③女,9,FALSE))</f>
        <v/>
      </c>
      <c r="L200" s="357" t="str">
        <f>IF(VLOOKUP($A200,記③女,10,FALSE)="","",VLOOKUP($A200,記③女,10,FALSE))</f>
        <v/>
      </c>
      <c r="M200" s="359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59"/>
      <c r="D201" s="24" t="str">
        <f>IF($B200="","",VLOOKUP($B200,名簿,2,FALSE))</f>
        <v/>
      </c>
      <c r="E201" s="359"/>
      <c r="F201" s="359"/>
      <c r="G201" s="355"/>
      <c r="H201" s="357"/>
      <c r="I201" s="355"/>
      <c r="J201" s="357"/>
      <c r="K201" s="355"/>
      <c r="L201" s="357"/>
      <c r="M201" s="359"/>
      <c r="N201" s="361"/>
    </row>
    <row r="202" spans="1:14" ht="13.5" customHeight="1" x14ac:dyDescent="0.15">
      <c r="A202" s="329">
        <f t="shared" ref="A202" si="69">A200+1</f>
        <v>78</v>
      </c>
      <c r="B202" s="320" t="str">
        <f>IF(VLOOKUP($A202,記③女,2,FALSE)="","",VLOOKUP($A202,記③女,2,FALSE))</f>
        <v/>
      </c>
      <c r="C202" s="359"/>
      <c r="D202" s="25" t="str">
        <f>IF($B202="","",IF(VLOOKUP($B202,名簿,3,FALSE)="","",VLOOKUP($B202,名簿,3,FALSE)))</f>
        <v/>
      </c>
      <c r="E202" s="359" t="str">
        <f>IF($B202="","",IF(VLOOKUP($B202,名簿,4,FALSE)="","",VLOOKUP($B202,名簿,4,FALSE)))</f>
        <v/>
      </c>
      <c r="F202" s="359" t="str">
        <f>IF($B202="","",IF(VLOOKUP($B202,名簿,5,FALSE)="","",VLOOKUP($B202,名簿,5,FALSE)))</f>
        <v/>
      </c>
      <c r="G202" s="355" t="str">
        <f>IF(VLOOKUP($A202,記③女,5,FALSE)="","",VLOOKUP($A202,記③女,5,FALSE))</f>
        <v/>
      </c>
      <c r="H202" s="357" t="str">
        <f>IF(VLOOKUP($A202,記③女,6,FALSE)="","",VLOOKUP($A202,記③女,6,FALSE))</f>
        <v/>
      </c>
      <c r="I202" s="355" t="str">
        <f>IF(VLOOKUP($A202,記③女,7,FALSE)="","",VLOOKUP($A202,記③女,7,FALSE))</f>
        <v/>
      </c>
      <c r="J202" s="357" t="str">
        <f>IF(VLOOKUP($A202,記③女,8,FALSE)="","",VLOOKUP($A202,記③女,8,FALSE))</f>
        <v/>
      </c>
      <c r="K202" s="355" t="str">
        <f>IF(VLOOKUP($A202,記③女,9,FALSE)="","",VLOOKUP($A202,記③女,9,FALSE))</f>
        <v/>
      </c>
      <c r="L202" s="357" t="str">
        <f>IF(VLOOKUP($A202,記③女,10,FALSE)="","",VLOOKUP($A202,記③女,10,FALSE))</f>
        <v/>
      </c>
      <c r="M202" s="359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59"/>
      <c r="D203" s="24" t="str">
        <f>IF($B202="","",VLOOKUP($B202,名簿,2,FALSE))</f>
        <v/>
      </c>
      <c r="E203" s="359"/>
      <c r="F203" s="359"/>
      <c r="G203" s="355"/>
      <c r="H203" s="357"/>
      <c r="I203" s="355"/>
      <c r="J203" s="357"/>
      <c r="K203" s="355"/>
      <c r="L203" s="357"/>
      <c r="M203" s="359"/>
      <c r="N203" s="361"/>
    </row>
    <row r="204" spans="1:14" ht="13.5" customHeight="1" x14ac:dyDescent="0.15">
      <c r="A204" s="329">
        <f t="shared" ref="A204" si="70">A202+1</f>
        <v>79</v>
      </c>
      <c r="B204" s="320" t="str">
        <f>IF(VLOOKUP($A204,記③女,2,FALSE)="","",VLOOKUP($A204,記③女,2,FALSE))</f>
        <v/>
      </c>
      <c r="C204" s="359"/>
      <c r="D204" s="25" t="str">
        <f>IF($B204="","",IF(VLOOKUP($B204,名簿,3,FALSE)="","",VLOOKUP($B204,名簿,3,FALSE)))</f>
        <v/>
      </c>
      <c r="E204" s="359" t="str">
        <f>IF($B204="","",IF(VLOOKUP($B204,名簿,4,FALSE)="","",VLOOKUP($B204,名簿,4,FALSE)))</f>
        <v/>
      </c>
      <c r="F204" s="359" t="str">
        <f>IF($B204="","",IF(VLOOKUP($B204,名簿,5,FALSE)="","",VLOOKUP($B204,名簿,5,FALSE)))</f>
        <v/>
      </c>
      <c r="G204" s="355" t="str">
        <f>IF(VLOOKUP($A204,記③女,5,FALSE)="","",VLOOKUP($A204,記③女,5,FALSE))</f>
        <v/>
      </c>
      <c r="H204" s="357" t="str">
        <f>IF(VLOOKUP($A204,記③女,6,FALSE)="","",VLOOKUP($A204,記③女,6,FALSE))</f>
        <v/>
      </c>
      <c r="I204" s="355" t="str">
        <f>IF(VLOOKUP($A204,記③女,7,FALSE)="","",VLOOKUP($A204,記③女,7,FALSE))</f>
        <v/>
      </c>
      <c r="J204" s="357" t="str">
        <f>IF(VLOOKUP($A204,記③女,8,FALSE)="","",VLOOKUP($A204,記③女,8,FALSE))</f>
        <v/>
      </c>
      <c r="K204" s="355" t="str">
        <f>IF(VLOOKUP($A204,記③女,9,FALSE)="","",VLOOKUP($A204,記③女,9,FALSE))</f>
        <v/>
      </c>
      <c r="L204" s="357" t="str">
        <f>IF(VLOOKUP($A204,記③女,10,FALSE)="","",VLOOKUP($A204,記③女,10,FALSE))</f>
        <v/>
      </c>
      <c r="M204" s="359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59"/>
      <c r="D205" s="24" t="str">
        <f>IF($B204="","",VLOOKUP($B204,名簿,2,FALSE))</f>
        <v/>
      </c>
      <c r="E205" s="359"/>
      <c r="F205" s="359"/>
      <c r="G205" s="355"/>
      <c r="H205" s="357"/>
      <c r="I205" s="355"/>
      <c r="J205" s="357"/>
      <c r="K205" s="355"/>
      <c r="L205" s="357"/>
      <c r="M205" s="359"/>
      <c r="N205" s="361"/>
    </row>
    <row r="206" spans="1:14" ht="13.5" customHeight="1" thickBot="1" x14ac:dyDescent="0.2">
      <c r="A206" s="329">
        <f t="shared" ref="A206" si="71">A204+1</f>
        <v>80</v>
      </c>
      <c r="B206" s="308" t="str">
        <f>IF(VLOOKUP($A206,記③女,2,FALSE)="","",VLOOKUP($A206,記③女,2,FALSE))</f>
        <v/>
      </c>
      <c r="C206" s="362"/>
      <c r="D206" s="25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64" t="str">
        <f>IF(VLOOKUP($A206,記③女,5,FALSE)="","",VLOOKUP($A206,記③女,5,FALSE))</f>
        <v/>
      </c>
      <c r="H206" s="357" t="str">
        <f>IF(VLOOKUP($A206,記③女,6,FALSE)="","",VLOOKUP($A206,記③女,6,FALSE))</f>
        <v/>
      </c>
      <c r="I206" s="364" t="str">
        <f>IF(VLOOKUP($A206,記③女,7,FALSE)="","",VLOOKUP($A206,記③女,7,FALSE))</f>
        <v/>
      </c>
      <c r="J206" s="357" t="str">
        <f>IF(VLOOKUP($A206,記③女,8,FALSE)="","",VLOOKUP($A206,記③女,8,FALSE))</f>
        <v/>
      </c>
      <c r="K206" s="364" t="str">
        <f>IF(VLOOKUP($A206,記③女,9,FALSE)="","",VLOOKUP($A206,記③女,9,FALSE))</f>
        <v/>
      </c>
      <c r="L206" s="357" t="str">
        <f>IF(VLOOKUP($A206,記③女,10,FALSE)="","",VLOOKUP($A206,記③女,10,FALSE))</f>
        <v/>
      </c>
      <c r="M206" s="362" t="str">
        <f>IF($B206="","",IF(VLOOKUP($B206,名簿,7,FALSE)="","",VLOOKUP($B206,名簿,7,FALSE)))</f>
        <v/>
      </c>
      <c r="N206" s="366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63"/>
      <c r="D207" s="26" t="str">
        <f>IF($B206="","",VLOOKUP($B206,名簿,2,FALSE))</f>
        <v/>
      </c>
      <c r="E207" s="363"/>
      <c r="F207" s="363"/>
      <c r="G207" s="365"/>
      <c r="H207" s="368"/>
      <c r="I207" s="365"/>
      <c r="J207" s="368"/>
      <c r="K207" s="365"/>
      <c r="L207" s="368"/>
      <c r="M207" s="363"/>
      <c r="N207" s="367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IF(SUM(記録会入力!$F$4,記録会入力!$Q$4)=0,"",SUM(記録会入力!$F$4,記録会入力!$Q$4))</f>
        <v/>
      </c>
      <c r="I209" s="323" t="str">
        <f>IF(H209="","",H209*名簿!$L$7)</f>
        <v/>
      </c>
      <c r="J209" s="325" t="s">
        <v>14</v>
      </c>
      <c r="K209" s="321" t="str">
        <f>IF(SUM(記録会入力!$G$4,記録会入力!$R$4)=0,"",SUM(記録会入力!$G$4,記録会入力!$R$4))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1499" priority="1196" stopIfTrue="1">
      <formula>G9="円盤投"</formula>
    </cfRule>
    <cfRule type="expression" dxfId="1498" priority="1197" stopIfTrue="1">
      <formula>G9="やり投"</formula>
    </cfRule>
    <cfRule type="expression" dxfId="1497" priority="1198" stopIfTrue="1">
      <formula>G9="砲丸投"</formula>
    </cfRule>
    <cfRule type="expression" dxfId="1496" priority="1199" stopIfTrue="1">
      <formula>G9="走幅跳"</formula>
    </cfRule>
    <cfRule type="expression" dxfId="1495" priority="1200" stopIfTrue="1">
      <formula>G9="走高跳"</formula>
    </cfRule>
  </conditionalFormatting>
  <conditionalFormatting sqref="L31">
    <cfRule type="expression" dxfId="1494" priority="941" stopIfTrue="1">
      <formula>K31="円盤投"</formula>
    </cfRule>
    <cfRule type="expression" dxfId="1493" priority="942" stopIfTrue="1">
      <formula>K31="やり投"</formula>
    </cfRule>
    <cfRule type="expression" dxfId="1492" priority="943" stopIfTrue="1">
      <formula>K31="砲丸投"</formula>
    </cfRule>
    <cfRule type="expression" dxfId="1491" priority="944" stopIfTrue="1">
      <formula>K31="走幅跳"</formula>
    </cfRule>
    <cfRule type="expression" dxfId="1490" priority="945" stopIfTrue="1">
      <formula>K31="走高跳"</formula>
    </cfRule>
  </conditionalFormatting>
  <conditionalFormatting sqref="J35">
    <cfRule type="expression" dxfId="1489" priority="1031" stopIfTrue="1">
      <formula>I35="円盤投"</formula>
    </cfRule>
    <cfRule type="expression" dxfId="1488" priority="1032" stopIfTrue="1">
      <formula>I35="やり投"</formula>
    </cfRule>
    <cfRule type="expression" dxfId="1487" priority="1033" stopIfTrue="1">
      <formula>I35="砲丸投"</formula>
    </cfRule>
    <cfRule type="expression" dxfId="1486" priority="1034" stopIfTrue="1">
      <formula>I35="走幅跳"</formula>
    </cfRule>
    <cfRule type="expression" dxfId="1485" priority="1035" stopIfTrue="1">
      <formula>I35="走高跳"</formula>
    </cfRule>
  </conditionalFormatting>
  <conditionalFormatting sqref="H37">
    <cfRule type="expression" dxfId="1484" priority="1126" stopIfTrue="1">
      <formula>G37="円盤投"</formula>
    </cfRule>
    <cfRule type="expression" dxfId="1483" priority="1127" stopIfTrue="1">
      <formula>G37="やり投"</formula>
    </cfRule>
    <cfRule type="expression" dxfId="1482" priority="1128" stopIfTrue="1">
      <formula>G37="砲丸投"</formula>
    </cfRule>
    <cfRule type="expression" dxfId="1481" priority="1129" stopIfTrue="1">
      <formula>G37="走幅跳"</formula>
    </cfRule>
    <cfRule type="expression" dxfId="1480" priority="1130" stopIfTrue="1">
      <formula>G37="走高跳"</formula>
    </cfRule>
  </conditionalFormatting>
  <conditionalFormatting sqref="J43">
    <cfRule type="expression" dxfId="1479" priority="1011" stopIfTrue="1">
      <formula>I43="円盤投"</formula>
    </cfRule>
    <cfRule type="expression" dxfId="1478" priority="1012" stopIfTrue="1">
      <formula>I43="やり投"</formula>
    </cfRule>
    <cfRule type="expression" dxfId="1477" priority="1013" stopIfTrue="1">
      <formula>I43="砲丸投"</formula>
    </cfRule>
    <cfRule type="expression" dxfId="1476" priority="1014" stopIfTrue="1">
      <formula>I43="走幅跳"</formula>
    </cfRule>
    <cfRule type="expression" dxfId="1475" priority="1015" stopIfTrue="1">
      <formula>I43="走高跳"</formula>
    </cfRule>
  </conditionalFormatting>
  <conditionalFormatting sqref="J41">
    <cfRule type="expression" dxfId="1474" priority="1016" stopIfTrue="1">
      <formula>I41="円盤投"</formula>
    </cfRule>
    <cfRule type="expression" dxfId="1473" priority="1017" stopIfTrue="1">
      <formula>I41="やり投"</formula>
    </cfRule>
    <cfRule type="expression" dxfId="1472" priority="1018" stopIfTrue="1">
      <formula>I41="砲丸投"</formula>
    </cfRule>
    <cfRule type="expression" dxfId="1471" priority="1019" stopIfTrue="1">
      <formula>I41="走幅跳"</formula>
    </cfRule>
    <cfRule type="expression" dxfId="1470" priority="1020" stopIfTrue="1">
      <formula>I41="走高跳"</formula>
    </cfRule>
  </conditionalFormatting>
  <conditionalFormatting sqref="H43">
    <cfRule type="expression" dxfId="1469" priority="1111" stopIfTrue="1">
      <formula>G43="円盤投"</formula>
    </cfRule>
    <cfRule type="expression" dxfId="1468" priority="1112" stopIfTrue="1">
      <formula>G43="やり投"</formula>
    </cfRule>
    <cfRule type="expression" dxfId="1467" priority="1113" stopIfTrue="1">
      <formula>G43="砲丸投"</formula>
    </cfRule>
    <cfRule type="expression" dxfId="1466" priority="1114" stopIfTrue="1">
      <formula>G43="走幅跳"</formula>
    </cfRule>
    <cfRule type="expression" dxfId="1465" priority="1115" stopIfTrue="1">
      <formula>G43="走高跳"</formula>
    </cfRule>
  </conditionalFormatting>
  <conditionalFormatting sqref="J47">
    <cfRule type="expression" dxfId="1464" priority="1001" stopIfTrue="1">
      <formula>I47="円盤投"</formula>
    </cfRule>
    <cfRule type="expression" dxfId="1463" priority="1002" stopIfTrue="1">
      <formula>I47="やり投"</formula>
    </cfRule>
    <cfRule type="expression" dxfId="1462" priority="1003" stopIfTrue="1">
      <formula>I47="砲丸投"</formula>
    </cfRule>
    <cfRule type="expression" dxfId="1461" priority="1004" stopIfTrue="1">
      <formula>I47="走幅跳"</formula>
    </cfRule>
    <cfRule type="expression" dxfId="1460" priority="1005" stopIfTrue="1">
      <formula>I47="走高跳"</formula>
    </cfRule>
  </conditionalFormatting>
  <conditionalFormatting sqref="J9">
    <cfRule type="expression" dxfId="1459" priority="1096" stopIfTrue="1">
      <formula>I9="円盤投"</formula>
    </cfRule>
    <cfRule type="expression" dxfId="1458" priority="1097" stopIfTrue="1">
      <formula>I9="やり投"</formula>
    </cfRule>
    <cfRule type="expression" dxfId="1457" priority="1098" stopIfTrue="1">
      <formula>I9="砲丸投"</formula>
    </cfRule>
    <cfRule type="expression" dxfId="1456" priority="1099" stopIfTrue="1">
      <formula>I9="走幅跳"</formula>
    </cfRule>
    <cfRule type="expression" dxfId="1455" priority="1100" stopIfTrue="1">
      <formula>I9="走高跳"</formula>
    </cfRule>
  </conditionalFormatting>
  <conditionalFormatting sqref="H11">
    <cfRule type="expression" dxfId="1454" priority="1191" stopIfTrue="1">
      <formula>G11="円盤投"</formula>
    </cfRule>
    <cfRule type="expression" dxfId="1453" priority="1192" stopIfTrue="1">
      <formula>G11="やり投"</formula>
    </cfRule>
    <cfRule type="expression" dxfId="1452" priority="1193" stopIfTrue="1">
      <formula>G11="砲丸投"</formula>
    </cfRule>
    <cfRule type="expression" dxfId="1451" priority="1194" stopIfTrue="1">
      <formula>G11="走幅跳"</formula>
    </cfRule>
    <cfRule type="expression" dxfId="1450" priority="1195" stopIfTrue="1">
      <formula>G11="走高跳"</formula>
    </cfRule>
  </conditionalFormatting>
  <conditionalFormatting sqref="H13">
    <cfRule type="expression" dxfId="1449" priority="1186" stopIfTrue="1">
      <formula>G13="円盤投"</formula>
    </cfRule>
    <cfRule type="expression" dxfId="1448" priority="1187" stopIfTrue="1">
      <formula>G13="やり投"</formula>
    </cfRule>
    <cfRule type="expression" dxfId="1447" priority="1188" stopIfTrue="1">
      <formula>G13="砲丸投"</formula>
    </cfRule>
    <cfRule type="expression" dxfId="1446" priority="1189" stopIfTrue="1">
      <formula>G13="走幅跳"</formula>
    </cfRule>
    <cfRule type="expression" dxfId="1445" priority="1190" stopIfTrue="1">
      <formula>G13="走高跳"</formula>
    </cfRule>
  </conditionalFormatting>
  <conditionalFormatting sqref="H15">
    <cfRule type="expression" dxfId="1444" priority="1181" stopIfTrue="1">
      <formula>G15="円盤投"</formula>
    </cfRule>
    <cfRule type="expression" dxfId="1443" priority="1182" stopIfTrue="1">
      <formula>G15="やり投"</formula>
    </cfRule>
    <cfRule type="expression" dxfId="1442" priority="1183" stopIfTrue="1">
      <formula>G15="砲丸投"</formula>
    </cfRule>
    <cfRule type="expression" dxfId="1441" priority="1184" stopIfTrue="1">
      <formula>G15="走幅跳"</formula>
    </cfRule>
    <cfRule type="expression" dxfId="1440" priority="1185" stopIfTrue="1">
      <formula>G15="走高跳"</formula>
    </cfRule>
  </conditionalFormatting>
  <conditionalFormatting sqref="H17">
    <cfRule type="expression" dxfId="1439" priority="1176" stopIfTrue="1">
      <formula>G17="円盤投"</formula>
    </cfRule>
    <cfRule type="expression" dxfId="1438" priority="1177" stopIfTrue="1">
      <formula>G17="やり投"</formula>
    </cfRule>
    <cfRule type="expression" dxfId="1437" priority="1178" stopIfTrue="1">
      <formula>G17="砲丸投"</formula>
    </cfRule>
    <cfRule type="expression" dxfId="1436" priority="1179" stopIfTrue="1">
      <formula>G17="走幅跳"</formula>
    </cfRule>
    <cfRule type="expression" dxfId="1435" priority="1180" stopIfTrue="1">
      <formula>G17="走高跳"</formula>
    </cfRule>
  </conditionalFormatting>
  <conditionalFormatting sqref="H19">
    <cfRule type="expression" dxfId="1434" priority="1171" stopIfTrue="1">
      <formula>G19="円盤投"</formula>
    </cfRule>
    <cfRule type="expression" dxfId="1433" priority="1172" stopIfTrue="1">
      <formula>G19="やり投"</formula>
    </cfRule>
    <cfRule type="expression" dxfId="1432" priority="1173" stopIfTrue="1">
      <formula>G19="砲丸投"</formula>
    </cfRule>
    <cfRule type="expression" dxfId="1431" priority="1174" stopIfTrue="1">
      <formula>G19="走幅跳"</formula>
    </cfRule>
    <cfRule type="expression" dxfId="1430" priority="1175" stopIfTrue="1">
      <formula>G19="走高跳"</formula>
    </cfRule>
  </conditionalFormatting>
  <conditionalFormatting sqref="H21">
    <cfRule type="expression" dxfId="1429" priority="1166" stopIfTrue="1">
      <formula>G21="円盤投"</formula>
    </cfRule>
    <cfRule type="expression" dxfId="1428" priority="1167" stopIfTrue="1">
      <formula>G21="やり投"</formula>
    </cfRule>
    <cfRule type="expression" dxfId="1427" priority="1168" stopIfTrue="1">
      <formula>G21="砲丸投"</formula>
    </cfRule>
    <cfRule type="expression" dxfId="1426" priority="1169" stopIfTrue="1">
      <formula>G21="走幅跳"</formula>
    </cfRule>
    <cfRule type="expression" dxfId="1425" priority="1170" stopIfTrue="1">
      <formula>G21="走高跳"</formula>
    </cfRule>
  </conditionalFormatting>
  <conditionalFormatting sqref="H23">
    <cfRule type="expression" dxfId="1424" priority="1161" stopIfTrue="1">
      <formula>G23="円盤投"</formula>
    </cfRule>
    <cfRule type="expression" dxfId="1423" priority="1162" stopIfTrue="1">
      <formula>G23="やり投"</formula>
    </cfRule>
    <cfRule type="expression" dxfId="1422" priority="1163" stopIfTrue="1">
      <formula>G23="砲丸投"</formula>
    </cfRule>
    <cfRule type="expression" dxfId="1421" priority="1164" stopIfTrue="1">
      <formula>G23="走幅跳"</formula>
    </cfRule>
    <cfRule type="expression" dxfId="1420" priority="1165" stopIfTrue="1">
      <formula>G23="走高跳"</formula>
    </cfRule>
  </conditionalFormatting>
  <conditionalFormatting sqref="H25">
    <cfRule type="expression" dxfId="1419" priority="1156" stopIfTrue="1">
      <formula>G25="円盤投"</formula>
    </cfRule>
    <cfRule type="expression" dxfId="1418" priority="1157" stopIfTrue="1">
      <formula>G25="やり投"</formula>
    </cfRule>
    <cfRule type="expression" dxfId="1417" priority="1158" stopIfTrue="1">
      <formula>G25="砲丸投"</formula>
    </cfRule>
    <cfRule type="expression" dxfId="1416" priority="1159" stopIfTrue="1">
      <formula>G25="走幅跳"</formula>
    </cfRule>
    <cfRule type="expression" dxfId="1415" priority="1160" stopIfTrue="1">
      <formula>G25="走高跳"</formula>
    </cfRule>
  </conditionalFormatting>
  <conditionalFormatting sqref="H27">
    <cfRule type="expression" dxfId="1414" priority="1151" stopIfTrue="1">
      <formula>G27="円盤投"</formula>
    </cfRule>
    <cfRule type="expression" dxfId="1413" priority="1152" stopIfTrue="1">
      <formula>G27="やり投"</formula>
    </cfRule>
    <cfRule type="expression" dxfId="1412" priority="1153" stopIfTrue="1">
      <formula>G27="砲丸投"</formula>
    </cfRule>
    <cfRule type="expression" dxfId="1411" priority="1154" stopIfTrue="1">
      <formula>G27="走幅跳"</formula>
    </cfRule>
    <cfRule type="expression" dxfId="1410" priority="1155" stopIfTrue="1">
      <formula>G27="走高跳"</formula>
    </cfRule>
  </conditionalFormatting>
  <conditionalFormatting sqref="H29">
    <cfRule type="expression" dxfId="1409" priority="1146" stopIfTrue="1">
      <formula>G29="円盤投"</formula>
    </cfRule>
    <cfRule type="expression" dxfId="1408" priority="1147" stopIfTrue="1">
      <formula>G29="やり投"</formula>
    </cfRule>
    <cfRule type="expression" dxfId="1407" priority="1148" stopIfTrue="1">
      <formula>G29="砲丸投"</formula>
    </cfRule>
    <cfRule type="expression" dxfId="1406" priority="1149" stopIfTrue="1">
      <formula>G29="走幅跳"</formula>
    </cfRule>
    <cfRule type="expression" dxfId="1405" priority="1150" stopIfTrue="1">
      <formula>G29="走高跳"</formula>
    </cfRule>
  </conditionalFormatting>
  <conditionalFormatting sqref="H31">
    <cfRule type="expression" dxfId="1404" priority="1141" stopIfTrue="1">
      <formula>G31="円盤投"</formula>
    </cfRule>
    <cfRule type="expression" dxfId="1403" priority="1142" stopIfTrue="1">
      <formula>G31="やり投"</formula>
    </cfRule>
    <cfRule type="expression" dxfId="1402" priority="1143" stopIfTrue="1">
      <formula>G31="砲丸投"</formula>
    </cfRule>
    <cfRule type="expression" dxfId="1401" priority="1144" stopIfTrue="1">
      <formula>G31="走幅跳"</formula>
    </cfRule>
    <cfRule type="expression" dxfId="1400" priority="1145" stopIfTrue="1">
      <formula>G31="走高跳"</formula>
    </cfRule>
  </conditionalFormatting>
  <conditionalFormatting sqref="H33">
    <cfRule type="expression" dxfId="1399" priority="1136" stopIfTrue="1">
      <formula>G33="円盤投"</formula>
    </cfRule>
    <cfRule type="expression" dxfId="1398" priority="1137" stopIfTrue="1">
      <formula>G33="やり投"</formula>
    </cfRule>
    <cfRule type="expression" dxfId="1397" priority="1138" stopIfTrue="1">
      <formula>G33="砲丸投"</formula>
    </cfRule>
    <cfRule type="expression" dxfId="1396" priority="1139" stopIfTrue="1">
      <formula>G33="走幅跳"</formula>
    </cfRule>
    <cfRule type="expression" dxfId="1395" priority="1140" stopIfTrue="1">
      <formula>G33="走高跳"</formula>
    </cfRule>
  </conditionalFormatting>
  <conditionalFormatting sqref="H35">
    <cfRule type="expression" dxfId="1394" priority="1131" stopIfTrue="1">
      <formula>G35="円盤投"</formula>
    </cfRule>
    <cfRule type="expression" dxfId="1393" priority="1132" stopIfTrue="1">
      <formula>G35="やり投"</formula>
    </cfRule>
    <cfRule type="expression" dxfId="1392" priority="1133" stopIfTrue="1">
      <formula>G35="砲丸投"</formula>
    </cfRule>
    <cfRule type="expression" dxfId="1391" priority="1134" stopIfTrue="1">
      <formula>G35="走幅跳"</formula>
    </cfRule>
    <cfRule type="expression" dxfId="1390" priority="1135" stopIfTrue="1">
      <formula>G35="走高跳"</formula>
    </cfRule>
  </conditionalFormatting>
  <conditionalFormatting sqref="H39">
    <cfRule type="expression" dxfId="1389" priority="1121" stopIfTrue="1">
      <formula>G39="円盤投"</formula>
    </cfRule>
    <cfRule type="expression" dxfId="1388" priority="1122" stopIfTrue="1">
      <formula>G39="やり投"</formula>
    </cfRule>
    <cfRule type="expression" dxfId="1387" priority="1123" stopIfTrue="1">
      <formula>G39="砲丸投"</formula>
    </cfRule>
    <cfRule type="expression" dxfId="1386" priority="1124" stopIfTrue="1">
      <formula>G39="走幅跳"</formula>
    </cfRule>
    <cfRule type="expression" dxfId="1385" priority="1125" stopIfTrue="1">
      <formula>G39="走高跳"</formula>
    </cfRule>
  </conditionalFormatting>
  <conditionalFormatting sqref="H41">
    <cfRule type="expression" dxfId="1384" priority="1116" stopIfTrue="1">
      <formula>G41="円盤投"</formula>
    </cfRule>
    <cfRule type="expression" dxfId="1383" priority="1117" stopIfTrue="1">
      <formula>G41="やり投"</formula>
    </cfRule>
    <cfRule type="expression" dxfId="1382" priority="1118" stopIfTrue="1">
      <formula>G41="砲丸投"</formula>
    </cfRule>
    <cfRule type="expression" dxfId="1381" priority="1119" stopIfTrue="1">
      <formula>G41="走幅跳"</formula>
    </cfRule>
    <cfRule type="expression" dxfId="1380" priority="1120" stopIfTrue="1">
      <formula>G41="走高跳"</formula>
    </cfRule>
  </conditionalFormatting>
  <conditionalFormatting sqref="H45">
    <cfRule type="expression" dxfId="1379" priority="1106" stopIfTrue="1">
      <formula>G45="円盤投"</formula>
    </cfRule>
    <cfRule type="expression" dxfId="1378" priority="1107" stopIfTrue="1">
      <formula>G45="やり投"</formula>
    </cfRule>
    <cfRule type="expression" dxfId="1377" priority="1108" stopIfTrue="1">
      <formula>G45="砲丸投"</formula>
    </cfRule>
    <cfRule type="expression" dxfId="1376" priority="1109" stopIfTrue="1">
      <formula>G45="走幅跳"</formula>
    </cfRule>
    <cfRule type="expression" dxfId="1375" priority="1110" stopIfTrue="1">
      <formula>G45="走高跳"</formula>
    </cfRule>
  </conditionalFormatting>
  <conditionalFormatting sqref="H47">
    <cfRule type="expression" dxfId="1374" priority="1101" stopIfTrue="1">
      <formula>G47="円盤投"</formula>
    </cfRule>
    <cfRule type="expression" dxfId="1373" priority="1102" stopIfTrue="1">
      <formula>G47="やり投"</formula>
    </cfRule>
    <cfRule type="expression" dxfId="1372" priority="1103" stopIfTrue="1">
      <formula>G47="砲丸投"</formula>
    </cfRule>
    <cfRule type="expression" dxfId="1371" priority="1104" stopIfTrue="1">
      <formula>G47="走幅跳"</formula>
    </cfRule>
    <cfRule type="expression" dxfId="1370" priority="1105" stopIfTrue="1">
      <formula>G47="走高跳"</formula>
    </cfRule>
  </conditionalFormatting>
  <conditionalFormatting sqref="J11">
    <cfRule type="expression" dxfId="1369" priority="1091" stopIfTrue="1">
      <formula>I11="円盤投"</formula>
    </cfRule>
    <cfRule type="expression" dxfId="1368" priority="1092" stopIfTrue="1">
      <formula>I11="やり投"</formula>
    </cfRule>
    <cfRule type="expression" dxfId="1367" priority="1093" stopIfTrue="1">
      <formula>I11="砲丸投"</formula>
    </cfRule>
    <cfRule type="expression" dxfId="1366" priority="1094" stopIfTrue="1">
      <formula>I11="走幅跳"</formula>
    </cfRule>
    <cfRule type="expression" dxfId="1365" priority="1095" stopIfTrue="1">
      <formula>I11="走高跳"</formula>
    </cfRule>
  </conditionalFormatting>
  <conditionalFormatting sqref="J13">
    <cfRule type="expression" dxfId="1364" priority="1086" stopIfTrue="1">
      <formula>I13="円盤投"</formula>
    </cfRule>
    <cfRule type="expression" dxfId="1363" priority="1087" stopIfTrue="1">
      <formula>I13="やり投"</formula>
    </cfRule>
    <cfRule type="expression" dxfId="1362" priority="1088" stopIfTrue="1">
      <formula>I13="砲丸投"</formula>
    </cfRule>
    <cfRule type="expression" dxfId="1361" priority="1089" stopIfTrue="1">
      <formula>I13="走幅跳"</formula>
    </cfRule>
    <cfRule type="expression" dxfId="1360" priority="1090" stopIfTrue="1">
      <formula>I13="走高跳"</formula>
    </cfRule>
  </conditionalFormatting>
  <conditionalFormatting sqref="J15">
    <cfRule type="expression" dxfId="1359" priority="1081" stopIfTrue="1">
      <formula>I15="円盤投"</formula>
    </cfRule>
    <cfRule type="expression" dxfId="1358" priority="1082" stopIfTrue="1">
      <formula>I15="やり投"</formula>
    </cfRule>
    <cfRule type="expression" dxfId="1357" priority="1083" stopIfTrue="1">
      <formula>I15="砲丸投"</formula>
    </cfRule>
    <cfRule type="expression" dxfId="1356" priority="1084" stopIfTrue="1">
      <formula>I15="走幅跳"</formula>
    </cfRule>
    <cfRule type="expression" dxfId="1355" priority="1085" stopIfTrue="1">
      <formula>I15="走高跳"</formula>
    </cfRule>
  </conditionalFormatting>
  <conditionalFormatting sqref="J17">
    <cfRule type="expression" dxfId="1354" priority="1076" stopIfTrue="1">
      <formula>I17="円盤投"</formula>
    </cfRule>
    <cfRule type="expression" dxfId="1353" priority="1077" stopIfTrue="1">
      <formula>I17="やり投"</formula>
    </cfRule>
    <cfRule type="expression" dxfId="1352" priority="1078" stopIfTrue="1">
      <formula>I17="砲丸投"</formula>
    </cfRule>
    <cfRule type="expression" dxfId="1351" priority="1079" stopIfTrue="1">
      <formula>I17="走幅跳"</formula>
    </cfRule>
    <cfRule type="expression" dxfId="1350" priority="1080" stopIfTrue="1">
      <formula>I17="走高跳"</formula>
    </cfRule>
  </conditionalFormatting>
  <conditionalFormatting sqref="J19">
    <cfRule type="expression" dxfId="1349" priority="1071" stopIfTrue="1">
      <formula>I19="円盤投"</formula>
    </cfRule>
    <cfRule type="expression" dxfId="1348" priority="1072" stopIfTrue="1">
      <formula>I19="やり投"</formula>
    </cfRule>
    <cfRule type="expression" dxfId="1347" priority="1073" stopIfTrue="1">
      <formula>I19="砲丸投"</formula>
    </cfRule>
    <cfRule type="expression" dxfId="1346" priority="1074" stopIfTrue="1">
      <formula>I19="走幅跳"</formula>
    </cfRule>
    <cfRule type="expression" dxfId="1345" priority="1075" stopIfTrue="1">
      <formula>I19="走高跳"</formula>
    </cfRule>
  </conditionalFormatting>
  <conditionalFormatting sqref="J21">
    <cfRule type="expression" dxfId="1344" priority="1066" stopIfTrue="1">
      <formula>I21="円盤投"</formula>
    </cfRule>
    <cfRule type="expression" dxfId="1343" priority="1067" stopIfTrue="1">
      <formula>I21="やり投"</formula>
    </cfRule>
    <cfRule type="expression" dxfId="1342" priority="1068" stopIfTrue="1">
      <formula>I21="砲丸投"</formula>
    </cfRule>
    <cfRule type="expression" dxfId="1341" priority="1069" stopIfTrue="1">
      <formula>I21="走幅跳"</formula>
    </cfRule>
    <cfRule type="expression" dxfId="1340" priority="1070" stopIfTrue="1">
      <formula>I21="走高跳"</formula>
    </cfRule>
  </conditionalFormatting>
  <conditionalFormatting sqref="J23">
    <cfRule type="expression" dxfId="1339" priority="1061" stopIfTrue="1">
      <formula>I23="円盤投"</formula>
    </cfRule>
    <cfRule type="expression" dxfId="1338" priority="1062" stopIfTrue="1">
      <formula>I23="やり投"</formula>
    </cfRule>
    <cfRule type="expression" dxfId="1337" priority="1063" stopIfTrue="1">
      <formula>I23="砲丸投"</formula>
    </cfRule>
    <cfRule type="expression" dxfId="1336" priority="1064" stopIfTrue="1">
      <formula>I23="走幅跳"</formula>
    </cfRule>
    <cfRule type="expression" dxfId="1335" priority="1065" stopIfTrue="1">
      <formula>I23="走高跳"</formula>
    </cfRule>
  </conditionalFormatting>
  <conditionalFormatting sqref="J25">
    <cfRule type="expression" dxfId="1334" priority="1056" stopIfTrue="1">
      <formula>I25="円盤投"</formula>
    </cfRule>
    <cfRule type="expression" dxfId="1333" priority="1057" stopIfTrue="1">
      <formula>I25="やり投"</formula>
    </cfRule>
    <cfRule type="expression" dxfId="1332" priority="1058" stopIfTrue="1">
      <formula>I25="砲丸投"</formula>
    </cfRule>
    <cfRule type="expression" dxfId="1331" priority="1059" stopIfTrue="1">
      <formula>I25="走幅跳"</formula>
    </cfRule>
    <cfRule type="expression" dxfId="1330" priority="1060" stopIfTrue="1">
      <formula>I25="走高跳"</formula>
    </cfRule>
  </conditionalFormatting>
  <conditionalFormatting sqref="J27">
    <cfRule type="expression" dxfId="1329" priority="1051" stopIfTrue="1">
      <formula>I27="円盤投"</formula>
    </cfRule>
    <cfRule type="expression" dxfId="1328" priority="1052" stopIfTrue="1">
      <formula>I27="やり投"</formula>
    </cfRule>
    <cfRule type="expression" dxfId="1327" priority="1053" stopIfTrue="1">
      <formula>I27="砲丸投"</formula>
    </cfRule>
    <cfRule type="expression" dxfId="1326" priority="1054" stopIfTrue="1">
      <formula>I27="走幅跳"</formula>
    </cfRule>
    <cfRule type="expression" dxfId="1325" priority="1055" stopIfTrue="1">
      <formula>I27="走高跳"</formula>
    </cfRule>
  </conditionalFormatting>
  <conditionalFormatting sqref="J29">
    <cfRule type="expression" dxfId="1324" priority="1046" stopIfTrue="1">
      <formula>I29="円盤投"</formula>
    </cfRule>
    <cfRule type="expression" dxfId="1323" priority="1047" stopIfTrue="1">
      <formula>I29="やり投"</formula>
    </cfRule>
    <cfRule type="expression" dxfId="1322" priority="1048" stopIfTrue="1">
      <formula>I29="砲丸投"</formula>
    </cfRule>
    <cfRule type="expression" dxfId="1321" priority="1049" stopIfTrue="1">
      <formula>I29="走幅跳"</formula>
    </cfRule>
    <cfRule type="expression" dxfId="1320" priority="1050" stopIfTrue="1">
      <formula>I29="走高跳"</formula>
    </cfRule>
  </conditionalFormatting>
  <conditionalFormatting sqref="J31">
    <cfRule type="expression" dxfId="1319" priority="1041" stopIfTrue="1">
      <formula>I31="円盤投"</formula>
    </cfRule>
    <cfRule type="expression" dxfId="1318" priority="1042" stopIfTrue="1">
      <formula>I31="やり投"</formula>
    </cfRule>
    <cfRule type="expression" dxfId="1317" priority="1043" stopIfTrue="1">
      <formula>I31="砲丸投"</formula>
    </cfRule>
    <cfRule type="expression" dxfId="1316" priority="1044" stopIfTrue="1">
      <formula>I31="走幅跳"</formula>
    </cfRule>
    <cfRule type="expression" dxfId="1315" priority="1045" stopIfTrue="1">
      <formula>I31="走高跳"</formula>
    </cfRule>
  </conditionalFormatting>
  <conditionalFormatting sqref="J33">
    <cfRule type="expression" dxfId="1314" priority="1036" stopIfTrue="1">
      <formula>I33="円盤投"</formula>
    </cfRule>
    <cfRule type="expression" dxfId="1313" priority="1037" stopIfTrue="1">
      <formula>I33="やり投"</formula>
    </cfRule>
    <cfRule type="expression" dxfId="1312" priority="1038" stopIfTrue="1">
      <formula>I33="砲丸投"</formula>
    </cfRule>
    <cfRule type="expression" dxfId="1311" priority="1039" stopIfTrue="1">
      <formula>I33="走幅跳"</formula>
    </cfRule>
    <cfRule type="expression" dxfId="1310" priority="1040" stopIfTrue="1">
      <formula>I33="走高跳"</formula>
    </cfRule>
  </conditionalFormatting>
  <conditionalFormatting sqref="J37">
    <cfRule type="expression" dxfId="1309" priority="1026" stopIfTrue="1">
      <formula>I37="円盤投"</formula>
    </cfRule>
    <cfRule type="expression" dxfId="1308" priority="1027" stopIfTrue="1">
      <formula>I37="やり投"</formula>
    </cfRule>
    <cfRule type="expression" dxfId="1307" priority="1028" stopIfTrue="1">
      <formula>I37="砲丸投"</formula>
    </cfRule>
    <cfRule type="expression" dxfId="1306" priority="1029" stopIfTrue="1">
      <formula>I37="走幅跳"</formula>
    </cfRule>
    <cfRule type="expression" dxfId="1305" priority="1030" stopIfTrue="1">
      <formula>I37="走高跳"</formula>
    </cfRule>
  </conditionalFormatting>
  <conditionalFormatting sqref="J39">
    <cfRule type="expression" dxfId="1304" priority="1021" stopIfTrue="1">
      <formula>I39="円盤投"</formula>
    </cfRule>
    <cfRule type="expression" dxfId="1303" priority="1022" stopIfTrue="1">
      <formula>I39="やり投"</formula>
    </cfRule>
    <cfRule type="expression" dxfId="1302" priority="1023" stopIfTrue="1">
      <formula>I39="砲丸投"</formula>
    </cfRule>
    <cfRule type="expression" dxfId="1301" priority="1024" stopIfTrue="1">
      <formula>I39="走幅跳"</formula>
    </cfRule>
    <cfRule type="expression" dxfId="1300" priority="1025" stopIfTrue="1">
      <formula>I39="走高跳"</formula>
    </cfRule>
  </conditionalFormatting>
  <conditionalFormatting sqref="J45">
    <cfRule type="expression" dxfId="1299" priority="1006" stopIfTrue="1">
      <formula>I45="円盤投"</formula>
    </cfRule>
    <cfRule type="expression" dxfId="1298" priority="1007" stopIfTrue="1">
      <formula>I45="やり投"</formula>
    </cfRule>
    <cfRule type="expression" dxfId="1297" priority="1008" stopIfTrue="1">
      <formula>I45="砲丸投"</formula>
    </cfRule>
    <cfRule type="expression" dxfId="1296" priority="1009" stopIfTrue="1">
      <formula>I45="走幅跳"</formula>
    </cfRule>
    <cfRule type="expression" dxfId="1295" priority="1010" stopIfTrue="1">
      <formula>I45="走高跳"</formula>
    </cfRule>
  </conditionalFormatting>
  <conditionalFormatting sqref="L9">
    <cfRule type="expression" dxfId="1294" priority="996" stopIfTrue="1">
      <formula>K9="円盤投"</formula>
    </cfRule>
    <cfRule type="expression" dxfId="1293" priority="997" stopIfTrue="1">
      <formula>K9="やり投"</formula>
    </cfRule>
    <cfRule type="expression" dxfId="1292" priority="998" stopIfTrue="1">
      <formula>K9="砲丸投"</formula>
    </cfRule>
    <cfRule type="expression" dxfId="1291" priority="999" stopIfTrue="1">
      <formula>K9="走幅跳"</formula>
    </cfRule>
    <cfRule type="expression" dxfId="1290" priority="1000" stopIfTrue="1">
      <formula>K9="走高跳"</formula>
    </cfRule>
  </conditionalFormatting>
  <conditionalFormatting sqref="L11">
    <cfRule type="expression" dxfId="1289" priority="991" stopIfTrue="1">
      <formula>K11="円盤投"</formula>
    </cfRule>
    <cfRule type="expression" dxfId="1288" priority="992" stopIfTrue="1">
      <formula>K11="やり投"</formula>
    </cfRule>
    <cfRule type="expression" dxfId="1287" priority="993" stopIfTrue="1">
      <formula>K11="砲丸投"</formula>
    </cfRule>
    <cfRule type="expression" dxfId="1286" priority="994" stopIfTrue="1">
      <formula>K11="走幅跳"</formula>
    </cfRule>
    <cfRule type="expression" dxfId="1285" priority="995" stopIfTrue="1">
      <formula>K11="走高跳"</formula>
    </cfRule>
  </conditionalFormatting>
  <conditionalFormatting sqref="L13">
    <cfRule type="expression" dxfId="1284" priority="986" stopIfTrue="1">
      <formula>K13="円盤投"</formula>
    </cfRule>
    <cfRule type="expression" dxfId="1283" priority="987" stopIfTrue="1">
      <formula>K13="やり投"</formula>
    </cfRule>
    <cfRule type="expression" dxfId="1282" priority="988" stopIfTrue="1">
      <formula>K13="砲丸投"</formula>
    </cfRule>
    <cfRule type="expression" dxfId="1281" priority="989" stopIfTrue="1">
      <formula>K13="走幅跳"</formula>
    </cfRule>
    <cfRule type="expression" dxfId="1280" priority="990" stopIfTrue="1">
      <formula>K13="走高跳"</formula>
    </cfRule>
  </conditionalFormatting>
  <conditionalFormatting sqref="L15">
    <cfRule type="expression" dxfId="1279" priority="981" stopIfTrue="1">
      <formula>K15="円盤投"</formula>
    </cfRule>
    <cfRule type="expression" dxfId="1278" priority="982" stopIfTrue="1">
      <formula>K15="やり投"</formula>
    </cfRule>
    <cfRule type="expression" dxfId="1277" priority="983" stopIfTrue="1">
      <formula>K15="砲丸投"</formula>
    </cfRule>
    <cfRule type="expression" dxfId="1276" priority="984" stopIfTrue="1">
      <formula>K15="走幅跳"</formula>
    </cfRule>
    <cfRule type="expression" dxfId="1275" priority="985" stopIfTrue="1">
      <formula>K15="走高跳"</formula>
    </cfRule>
  </conditionalFormatting>
  <conditionalFormatting sqref="L17">
    <cfRule type="expression" dxfId="1274" priority="976" stopIfTrue="1">
      <formula>K17="円盤投"</formula>
    </cfRule>
    <cfRule type="expression" dxfId="1273" priority="977" stopIfTrue="1">
      <formula>K17="やり投"</formula>
    </cfRule>
    <cfRule type="expression" dxfId="1272" priority="978" stopIfTrue="1">
      <formula>K17="砲丸投"</formula>
    </cfRule>
    <cfRule type="expression" dxfId="1271" priority="979" stopIfTrue="1">
      <formula>K17="走幅跳"</formula>
    </cfRule>
    <cfRule type="expression" dxfId="1270" priority="980" stopIfTrue="1">
      <formula>K17="走高跳"</formula>
    </cfRule>
  </conditionalFormatting>
  <conditionalFormatting sqref="L19">
    <cfRule type="expression" dxfId="1269" priority="971" stopIfTrue="1">
      <formula>K19="円盤投"</formula>
    </cfRule>
    <cfRule type="expression" dxfId="1268" priority="972" stopIfTrue="1">
      <formula>K19="やり投"</formula>
    </cfRule>
    <cfRule type="expression" dxfId="1267" priority="973" stopIfTrue="1">
      <formula>K19="砲丸投"</formula>
    </cfRule>
    <cfRule type="expression" dxfId="1266" priority="974" stopIfTrue="1">
      <formula>K19="走幅跳"</formula>
    </cfRule>
    <cfRule type="expression" dxfId="1265" priority="975" stopIfTrue="1">
      <formula>K19="走高跳"</formula>
    </cfRule>
  </conditionalFormatting>
  <conditionalFormatting sqref="L21">
    <cfRule type="expression" dxfId="1264" priority="966" stopIfTrue="1">
      <formula>K21="円盤投"</formula>
    </cfRule>
    <cfRule type="expression" dxfId="1263" priority="967" stopIfTrue="1">
      <formula>K21="やり投"</formula>
    </cfRule>
    <cfRule type="expression" dxfId="1262" priority="968" stopIfTrue="1">
      <formula>K21="砲丸投"</formula>
    </cfRule>
    <cfRule type="expression" dxfId="1261" priority="969" stopIfTrue="1">
      <formula>K21="走幅跳"</formula>
    </cfRule>
    <cfRule type="expression" dxfId="1260" priority="970" stopIfTrue="1">
      <formula>K21="走高跳"</formula>
    </cfRule>
  </conditionalFormatting>
  <conditionalFormatting sqref="L23">
    <cfRule type="expression" dxfId="1259" priority="961" stopIfTrue="1">
      <formula>K23="円盤投"</formula>
    </cfRule>
    <cfRule type="expression" dxfId="1258" priority="962" stopIfTrue="1">
      <formula>K23="やり投"</formula>
    </cfRule>
    <cfRule type="expression" dxfId="1257" priority="963" stopIfTrue="1">
      <formula>K23="砲丸投"</formula>
    </cfRule>
    <cfRule type="expression" dxfId="1256" priority="964" stopIfTrue="1">
      <formula>K23="走幅跳"</formula>
    </cfRule>
    <cfRule type="expression" dxfId="1255" priority="965" stopIfTrue="1">
      <formula>K23="走高跳"</formula>
    </cfRule>
  </conditionalFormatting>
  <conditionalFormatting sqref="L25">
    <cfRule type="expression" dxfId="1254" priority="956" stopIfTrue="1">
      <formula>K25="円盤投"</formula>
    </cfRule>
    <cfRule type="expression" dxfId="1253" priority="957" stopIfTrue="1">
      <formula>K25="やり投"</formula>
    </cfRule>
    <cfRule type="expression" dxfId="1252" priority="958" stopIfTrue="1">
      <formula>K25="砲丸投"</formula>
    </cfRule>
    <cfRule type="expression" dxfId="1251" priority="959" stopIfTrue="1">
      <formula>K25="走幅跳"</formula>
    </cfRule>
    <cfRule type="expression" dxfId="1250" priority="960" stopIfTrue="1">
      <formula>K25="走高跳"</formula>
    </cfRule>
  </conditionalFormatting>
  <conditionalFormatting sqref="L27">
    <cfRule type="expression" dxfId="1249" priority="951" stopIfTrue="1">
      <formula>K27="円盤投"</formula>
    </cfRule>
    <cfRule type="expression" dxfId="1248" priority="952" stopIfTrue="1">
      <formula>K27="やり投"</formula>
    </cfRule>
    <cfRule type="expression" dxfId="1247" priority="953" stopIfTrue="1">
      <formula>K27="砲丸投"</formula>
    </cfRule>
    <cfRule type="expression" dxfId="1246" priority="954" stopIfTrue="1">
      <formula>K27="走幅跳"</formula>
    </cfRule>
    <cfRule type="expression" dxfId="1245" priority="955" stopIfTrue="1">
      <formula>K27="走高跳"</formula>
    </cfRule>
  </conditionalFormatting>
  <conditionalFormatting sqref="L29">
    <cfRule type="expression" dxfId="1244" priority="946" stopIfTrue="1">
      <formula>K29="円盤投"</formula>
    </cfRule>
    <cfRule type="expression" dxfId="1243" priority="947" stopIfTrue="1">
      <formula>K29="やり投"</formula>
    </cfRule>
    <cfRule type="expression" dxfId="1242" priority="948" stopIfTrue="1">
      <formula>K29="砲丸投"</formula>
    </cfRule>
    <cfRule type="expression" dxfId="1241" priority="949" stopIfTrue="1">
      <formula>K29="走幅跳"</formula>
    </cfRule>
    <cfRule type="expression" dxfId="1240" priority="950" stopIfTrue="1">
      <formula>K29="走高跳"</formula>
    </cfRule>
  </conditionalFormatting>
  <conditionalFormatting sqref="L33">
    <cfRule type="expression" dxfId="1239" priority="936" stopIfTrue="1">
      <formula>K33="円盤投"</formula>
    </cfRule>
    <cfRule type="expression" dxfId="1238" priority="937" stopIfTrue="1">
      <formula>K33="やり投"</formula>
    </cfRule>
    <cfRule type="expression" dxfId="1237" priority="938" stopIfTrue="1">
      <formula>K33="砲丸投"</formula>
    </cfRule>
    <cfRule type="expression" dxfId="1236" priority="939" stopIfTrue="1">
      <formula>K33="走幅跳"</formula>
    </cfRule>
    <cfRule type="expression" dxfId="1235" priority="940" stopIfTrue="1">
      <formula>K33="走高跳"</formula>
    </cfRule>
  </conditionalFormatting>
  <conditionalFormatting sqref="L35">
    <cfRule type="expression" dxfId="1234" priority="931" stopIfTrue="1">
      <formula>K35="円盤投"</formula>
    </cfRule>
    <cfRule type="expression" dxfId="1233" priority="932" stopIfTrue="1">
      <formula>K35="やり投"</formula>
    </cfRule>
    <cfRule type="expression" dxfId="1232" priority="933" stopIfTrue="1">
      <formula>K35="砲丸投"</formula>
    </cfRule>
    <cfRule type="expression" dxfId="1231" priority="934" stopIfTrue="1">
      <formula>K35="走幅跳"</formula>
    </cfRule>
    <cfRule type="expression" dxfId="1230" priority="935" stopIfTrue="1">
      <formula>K35="走高跳"</formula>
    </cfRule>
  </conditionalFormatting>
  <conditionalFormatting sqref="L37">
    <cfRule type="expression" dxfId="1229" priority="926" stopIfTrue="1">
      <formula>K37="円盤投"</formula>
    </cfRule>
    <cfRule type="expression" dxfId="1228" priority="927" stopIfTrue="1">
      <formula>K37="やり投"</formula>
    </cfRule>
    <cfRule type="expression" dxfId="1227" priority="928" stopIfTrue="1">
      <formula>K37="砲丸投"</formula>
    </cfRule>
    <cfRule type="expression" dxfId="1226" priority="929" stopIfTrue="1">
      <formula>K37="走幅跳"</formula>
    </cfRule>
    <cfRule type="expression" dxfId="1225" priority="930" stopIfTrue="1">
      <formula>K37="走高跳"</formula>
    </cfRule>
  </conditionalFormatting>
  <conditionalFormatting sqref="L39">
    <cfRule type="expression" dxfId="1224" priority="921" stopIfTrue="1">
      <formula>K39="円盤投"</formula>
    </cfRule>
    <cfRule type="expression" dxfId="1223" priority="922" stopIfTrue="1">
      <formula>K39="やり投"</formula>
    </cfRule>
    <cfRule type="expression" dxfId="1222" priority="923" stopIfTrue="1">
      <formula>K39="砲丸投"</formula>
    </cfRule>
    <cfRule type="expression" dxfId="1221" priority="924" stopIfTrue="1">
      <formula>K39="走幅跳"</formula>
    </cfRule>
    <cfRule type="expression" dxfId="1220" priority="925" stopIfTrue="1">
      <formula>K39="走高跳"</formula>
    </cfRule>
  </conditionalFormatting>
  <conditionalFormatting sqref="L41">
    <cfRule type="expression" dxfId="1219" priority="916" stopIfTrue="1">
      <formula>K41="円盤投"</formula>
    </cfRule>
    <cfRule type="expression" dxfId="1218" priority="917" stopIfTrue="1">
      <formula>K41="やり投"</formula>
    </cfRule>
    <cfRule type="expression" dxfId="1217" priority="918" stopIfTrue="1">
      <formula>K41="砲丸投"</formula>
    </cfRule>
    <cfRule type="expression" dxfId="1216" priority="919" stopIfTrue="1">
      <formula>K41="走幅跳"</formula>
    </cfRule>
    <cfRule type="expression" dxfId="1215" priority="920" stopIfTrue="1">
      <formula>K41="走高跳"</formula>
    </cfRule>
  </conditionalFormatting>
  <conditionalFormatting sqref="L43">
    <cfRule type="expression" dxfId="1214" priority="911" stopIfTrue="1">
      <formula>K43="円盤投"</formula>
    </cfRule>
    <cfRule type="expression" dxfId="1213" priority="912" stopIfTrue="1">
      <formula>K43="やり投"</formula>
    </cfRule>
    <cfRule type="expression" dxfId="1212" priority="913" stopIfTrue="1">
      <formula>K43="砲丸投"</formula>
    </cfRule>
    <cfRule type="expression" dxfId="1211" priority="914" stopIfTrue="1">
      <formula>K43="走幅跳"</formula>
    </cfRule>
    <cfRule type="expression" dxfId="1210" priority="915" stopIfTrue="1">
      <formula>K43="走高跳"</formula>
    </cfRule>
  </conditionalFormatting>
  <conditionalFormatting sqref="L45">
    <cfRule type="expression" dxfId="1209" priority="906" stopIfTrue="1">
      <formula>K45="円盤投"</formula>
    </cfRule>
    <cfRule type="expression" dxfId="1208" priority="907" stopIfTrue="1">
      <formula>K45="やり投"</formula>
    </cfRule>
    <cfRule type="expression" dxfId="1207" priority="908" stopIfTrue="1">
      <formula>K45="砲丸投"</formula>
    </cfRule>
    <cfRule type="expression" dxfId="1206" priority="909" stopIfTrue="1">
      <formula>K45="走幅跳"</formula>
    </cfRule>
    <cfRule type="expression" dxfId="1205" priority="910" stopIfTrue="1">
      <formula>K45="走高跳"</formula>
    </cfRule>
  </conditionalFormatting>
  <conditionalFormatting sqref="L47">
    <cfRule type="expression" dxfId="1204" priority="901" stopIfTrue="1">
      <formula>K47="円盤投"</formula>
    </cfRule>
    <cfRule type="expression" dxfId="1203" priority="902" stopIfTrue="1">
      <formula>K47="やり投"</formula>
    </cfRule>
    <cfRule type="expression" dxfId="1202" priority="903" stopIfTrue="1">
      <formula>K47="砲丸投"</formula>
    </cfRule>
    <cfRule type="expression" dxfId="1201" priority="904" stopIfTrue="1">
      <formula>K47="走幅跳"</formula>
    </cfRule>
    <cfRule type="expression" dxfId="1200" priority="905" stopIfTrue="1">
      <formula>K47="走高跳"</formula>
    </cfRule>
  </conditionalFormatting>
  <conditionalFormatting sqref="H62">
    <cfRule type="expression" dxfId="1199" priority="896" stopIfTrue="1">
      <formula>G62="円盤投"</formula>
    </cfRule>
    <cfRule type="expression" dxfId="1198" priority="897" stopIfTrue="1">
      <formula>G62="やり投"</formula>
    </cfRule>
    <cfRule type="expression" dxfId="1197" priority="898" stopIfTrue="1">
      <formula>G62="砲丸投"</formula>
    </cfRule>
    <cfRule type="expression" dxfId="1196" priority="899" stopIfTrue="1">
      <formula>G62="走幅跳"</formula>
    </cfRule>
    <cfRule type="expression" dxfId="1195" priority="900" stopIfTrue="1">
      <formula>G62="走高跳"</formula>
    </cfRule>
  </conditionalFormatting>
  <conditionalFormatting sqref="L84">
    <cfRule type="expression" dxfId="1194" priority="641" stopIfTrue="1">
      <formula>K84="円盤投"</formula>
    </cfRule>
    <cfRule type="expression" dxfId="1193" priority="642" stopIfTrue="1">
      <formula>K84="やり投"</formula>
    </cfRule>
    <cfRule type="expression" dxfId="1192" priority="643" stopIfTrue="1">
      <formula>K84="砲丸投"</formula>
    </cfRule>
    <cfRule type="expression" dxfId="1191" priority="644" stopIfTrue="1">
      <formula>K84="走幅跳"</formula>
    </cfRule>
    <cfRule type="expression" dxfId="1190" priority="645" stopIfTrue="1">
      <formula>K84="走高跳"</formula>
    </cfRule>
  </conditionalFormatting>
  <conditionalFormatting sqref="J88">
    <cfRule type="expression" dxfId="1189" priority="731" stopIfTrue="1">
      <formula>I88="円盤投"</formula>
    </cfRule>
    <cfRule type="expression" dxfId="1188" priority="732" stopIfTrue="1">
      <formula>I88="やり投"</formula>
    </cfRule>
    <cfRule type="expression" dxfId="1187" priority="733" stopIfTrue="1">
      <formula>I88="砲丸投"</formula>
    </cfRule>
    <cfRule type="expression" dxfId="1186" priority="734" stopIfTrue="1">
      <formula>I88="走幅跳"</formula>
    </cfRule>
    <cfRule type="expression" dxfId="1185" priority="735" stopIfTrue="1">
      <formula>I88="走高跳"</formula>
    </cfRule>
  </conditionalFormatting>
  <conditionalFormatting sqref="H90">
    <cfRule type="expression" dxfId="1184" priority="826" stopIfTrue="1">
      <formula>G90="円盤投"</formula>
    </cfRule>
    <cfRule type="expression" dxfId="1183" priority="827" stopIfTrue="1">
      <formula>G90="やり投"</formula>
    </cfRule>
    <cfRule type="expression" dxfId="1182" priority="828" stopIfTrue="1">
      <formula>G90="砲丸投"</formula>
    </cfRule>
    <cfRule type="expression" dxfId="1181" priority="829" stopIfTrue="1">
      <formula>G90="走幅跳"</formula>
    </cfRule>
    <cfRule type="expression" dxfId="1180" priority="830" stopIfTrue="1">
      <formula>G90="走高跳"</formula>
    </cfRule>
  </conditionalFormatting>
  <conditionalFormatting sqref="J96">
    <cfRule type="expression" dxfId="1179" priority="711" stopIfTrue="1">
      <formula>I96="円盤投"</formula>
    </cfRule>
    <cfRule type="expression" dxfId="1178" priority="712" stopIfTrue="1">
      <formula>I96="やり投"</formula>
    </cfRule>
    <cfRule type="expression" dxfId="1177" priority="713" stopIfTrue="1">
      <formula>I96="砲丸投"</formula>
    </cfRule>
    <cfRule type="expression" dxfId="1176" priority="714" stopIfTrue="1">
      <formula>I96="走幅跳"</formula>
    </cfRule>
    <cfRule type="expression" dxfId="1175" priority="715" stopIfTrue="1">
      <formula>I96="走高跳"</formula>
    </cfRule>
  </conditionalFormatting>
  <conditionalFormatting sqref="J94">
    <cfRule type="expression" dxfId="1174" priority="716" stopIfTrue="1">
      <formula>I94="円盤投"</formula>
    </cfRule>
    <cfRule type="expression" dxfId="1173" priority="717" stopIfTrue="1">
      <formula>I94="やり投"</formula>
    </cfRule>
    <cfRule type="expression" dxfId="1172" priority="718" stopIfTrue="1">
      <formula>I94="砲丸投"</formula>
    </cfRule>
    <cfRule type="expression" dxfId="1171" priority="719" stopIfTrue="1">
      <formula>I94="走幅跳"</formula>
    </cfRule>
    <cfRule type="expression" dxfId="1170" priority="720" stopIfTrue="1">
      <formula>I94="走高跳"</formula>
    </cfRule>
  </conditionalFormatting>
  <conditionalFormatting sqref="H96">
    <cfRule type="expression" dxfId="1169" priority="811" stopIfTrue="1">
      <formula>G96="円盤投"</formula>
    </cfRule>
    <cfRule type="expression" dxfId="1168" priority="812" stopIfTrue="1">
      <formula>G96="やり投"</formula>
    </cfRule>
    <cfRule type="expression" dxfId="1167" priority="813" stopIfTrue="1">
      <formula>G96="砲丸投"</formula>
    </cfRule>
    <cfRule type="expression" dxfId="1166" priority="814" stopIfTrue="1">
      <formula>G96="走幅跳"</formula>
    </cfRule>
    <cfRule type="expression" dxfId="1165" priority="815" stopIfTrue="1">
      <formula>G96="走高跳"</formula>
    </cfRule>
  </conditionalFormatting>
  <conditionalFormatting sqref="J100">
    <cfRule type="expression" dxfId="1164" priority="701" stopIfTrue="1">
      <formula>I100="円盤投"</formula>
    </cfRule>
    <cfRule type="expression" dxfId="1163" priority="702" stopIfTrue="1">
      <formula>I100="やり投"</formula>
    </cfRule>
    <cfRule type="expression" dxfId="1162" priority="703" stopIfTrue="1">
      <formula>I100="砲丸投"</formula>
    </cfRule>
    <cfRule type="expression" dxfId="1161" priority="704" stopIfTrue="1">
      <formula>I100="走幅跳"</formula>
    </cfRule>
    <cfRule type="expression" dxfId="1160" priority="705" stopIfTrue="1">
      <formula>I100="走高跳"</formula>
    </cfRule>
  </conditionalFormatting>
  <conditionalFormatting sqref="J62">
    <cfRule type="expression" dxfId="1159" priority="796" stopIfTrue="1">
      <formula>I62="円盤投"</formula>
    </cfRule>
    <cfRule type="expression" dxfId="1158" priority="797" stopIfTrue="1">
      <formula>I62="やり投"</formula>
    </cfRule>
    <cfRule type="expression" dxfId="1157" priority="798" stopIfTrue="1">
      <formula>I62="砲丸投"</formula>
    </cfRule>
    <cfRule type="expression" dxfId="1156" priority="799" stopIfTrue="1">
      <formula>I62="走幅跳"</formula>
    </cfRule>
    <cfRule type="expression" dxfId="1155" priority="800" stopIfTrue="1">
      <formula>I62="走高跳"</formula>
    </cfRule>
  </conditionalFormatting>
  <conditionalFormatting sqref="H64">
    <cfRule type="expression" dxfId="1154" priority="891" stopIfTrue="1">
      <formula>G64="円盤投"</formula>
    </cfRule>
    <cfRule type="expression" dxfId="1153" priority="892" stopIfTrue="1">
      <formula>G64="やり投"</formula>
    </cfRule>
    <cfRule type="expression" dxfId="1152" priority="893" stopIfTrue="1">
      <formula>G64="砲丸投"</formula>
    </cfRule>
    <cfRule type="expression" dxfId="1151" priority="894" stopIfTrue="1">
      <formula>G64="走幅跳"</formula>
    </cfRule>
    <cfRule type="expression" dxfId="1150" priority="895" stopIfTrue="1">
      <formula>G64="走高跳"</formula>
    </cfRule>
  </conditionalFormatting>
  <conditionalFormatting sqref="H66">
    <cfRule type="expression" dxfId="1149" priority="886" stopIfTrue="1">
      <formula>G66="円盤投"</formula>
    </cfRule>
    <cfRule type="expression" dxfId="1148" priority="887" stopIfTrue="1">
      <formula>G66="やり投"</formula>
    </cfRule>
    <cfRule type="expression" dxfId="1147" priority="888" stopIfTrue="1">
      <formula>G66="砲丸投"</formula>
    </cfRule>
    <cfRule type="expression" dxfId="1146" priority="889" stopIfTrue="1">
      <formula>G66="走幅跳"</formula>
    </cfRule>
    <cfRule type="expression" dxfId="1145" priority="890" stopIfTrue="1">
      <formula>G66="走高跳"</formula>
    </cfRule>
  </conditionalFormatting>
  <conditionalFormatting sqref="H68">
    <cfRule type="expression" dxfId="1144" priority="881" stopIfTrue="1">
      <formula>G68="円盤投"</formula>
    </cfRule>
    <cfRule type="expression" dxfId="1143" priority="882" stopIfTrue="1">
      <formula>G68="やり投"</formula>
    </cfRule>
    <cfRule type="expression" dxfId="1142" priority="883" stopIfTrue="1">
      <formula>G68="砲丸投"</formula>
    </cfRule>
    <cfRule type="expression" dxfId="1141" priority="884" stopIfTrue="1">
      <formula>G68="走幅跳"</formula>
    </cfRule>
    <cfRule type="expression" dxfId="1140" priority="885" stopIfTrue="1">
      <formula>G68="走高跳"</formula>
    </cfRule>
  </conditionalFormatting>
  <conditionalFormatting sqref="H70">
    <cfRule type="expression" dxfId="1139" priority="876" stopIfTrue="1">
      <formula>G70="円盤投"</formula>
    </cfRule>
    <cfRule type="expression" dxfId="1138" priority="877" stopIfTrue="1">
      <formula>G70="やり投"</formula>
    </cfRule>
    <cfRule type="expression" dxfId="1137" priority="878" stopIfTrue="1">
      <formula>G70="砲丸投"</formula>
    </cfRule>
    <cfRule type="expression" dxfId="1136" priority="879" stopIfTrue="1">
      <formula>G70="走幅跳"</formula>
    </cfRule>
    <cfRule type="expression" dxfId="1135" priority="880" stopIfTrue="1">
      <formula>G70="走高跳"</formula>
    </cfRule>
  </conditionalFormatting>
  <conditionalFormatting sqref="H72">
    <cfRule type="expression" dxfId="1134" priority="871" stopIfTrue="1">
      <formula>G72="円盤投"</formula>
    </cfRule>
    <cfRule type="expression" dxfId="1133" priority="872" stopIfTrue="1">
      <formula>G72="やり投"</formula>
    </cfRule>
    <cfRule type="expression" dxfId="1132" priority="873" stopIfTrue="1">
      <formula>G72="砲丸投"</formula>
    </cfRule>
    <cfRule type="expression" dxfId="1131" priority="874" stopIfTrue="1">
      <formula>G72="走幅跳"</formula>
    </cfRule>
    <cfRule type="expression" dxfId="1130" priority="875" stopIfTrue="1">
      <formula>G72="走高跳"</formula>
    </cfRule>
  </conditionalFormatting>
  <conditionalFormatting sqref="H74">
    <cfRule type="expression" dxfId="1129" priority="866" stopIfTrue="1">
      <formula>G74="円盤投"</formula>
    </cfRule>
    <cfRule type="expression" dxfId="1128" priority="867" stopIfTrue="1">
      <formula>G74="やり投"</formula>
    </cfRule>
    <cfRule type="expression" dxfId="1127" priority="868" stopIfTrue="1">
      <formula>G74="砲丸投"</formula>
    </cfRule>
    <cfRule type="expression" dxfId="1126" priority="869" stopIfTrue="1">
      <formula>G74="走幅跳"</formula>
    </cfRule>
    <cfRule type="expression" dxfId="1125" priority="870" stopIfTrue="1">
      <formula>G74="走高跳"</formula>
    </cfRule>
  </conditionalFormatting>
  <conditionalFormatting sqref="H76">
    <cfRule type="expression" dxfId="1124" priority="861" stopIfTrue="1">
      <formula>G76="円盤投"</formula>
    </cfRule>
    <cfRule type="expression" dxfId="1123" priority="862" stopIfTrue="1">
      <formula>G76="やり投"</formula>
    </cfRule>
    <cfRule type="expression" dxfId="1122" priority="863" stopIfTrue="1">
      <formula>G76="砲丸投"</formula>
    </cfRule>
    <cfRule type="expression" dxfId="1121" priority="864" stopIfTrue="1">
      <formula>G76="走幅跳"</formula>
    </cfRule>
    <cfRule type="expression" dxfId="1120" priority="865" stopIfTrue="1">
      <formula>G76="走高跳"</formula>
    </cfRule>
  </conditionalFormatting>
  <conditionalFormatting sqref="H78">
    <cfRule type="expression" dxfId="1119" priority="856" stopIfTrue="1">
      <formula>G78="円盤投"</formula>
    </cfRule>
    <cfRule type="expression" dxfId="1118" priority="857" stopIfTrue="1">
      <formula>G78="やり投"</formula>
    </cfRule>
    <cfRule type="expression" dxfId="1117" priority="858" stopIfTrue="1">
      <formula>G78="砲丸投"</formula>
    </cfRule>
    <cfRule type="expression" dxfId="1116" priority="859" stopIfTrue="1">
      <formula>G78="走幅跳"</formula>
    </cfRule>
    <cfRule type="expression" dxfId="1115" priority="860" stopIfTrue="1">
      <formula>G78="走高跳"</formula>
    </cfRule>
  </conditionalFormatting>
  <conditionalFormatting sqref="H80">
    <cfRule type="expression" dxfId="1114" priority="851" stopIfTrue="1">
      <formula>G80="円盤投"</formula>
    </cfRule>
    <cfRule type="expression" dxfId="1113" priority="852" stopIfTrue="1">
      <formula>G80="やり投"</formula>
    </cfRule>
    <cfRule type="expression" dxfId="1112" priority="853" stopIfTrue="1">
      <formula>G80="砲丸投"</formula>
    </cfRule>
    <cfRule type="expression" dxfId="1111" priority="854" stopIfTrue="1">
      <formula>G80="走幅跳"</formula>
    </cfRule>
    <cfRule type="expression" dxfId="1110" priority="855" stopIfTrue="1">
      <formula>G80="走高跳"</formula>
    </cfRule>
  </conditionalFormatting>
  <conditionalFormatting sqref="H82">
    <cfRule type="expression" dxfId="1109" priority="846" stopIfTrue="1">
      <formula>G82="円盤投"</formula>
    </cfRule>
    <cfRule type="expression" dxfId="1108" priority="847" stopIfTrue="1">
      <formula>G82="やり投"</formula>
    </cfRule>
    <cfRule type="expression" dxfId="1107" priority="848" stopIfTrue="1">
      <formula>G82="砲丸投"</formula>
    </cfRule>
    <cfRule type="expression" dxfId="1106" priority="849" stopIfTrue="1">
      <formula>G82="走幅跳"</formula>
    </cfRule>
    <cfRule type="expression" dxfId="1105" priority="850" stopIfTrue="1">
      <formula>G82="走高跳"</formula>
    </cfRule>
  </conditionalFormatting>
  <conditionalFormatting sqref="H84">
    <cfRule type="expression" dxfId="1104" priority="841" stopIfTrue="1">
      <formula>G84="円盤投"</formula>
    </cfRule>
    <cfRule type="expression" dxfId="1103" priority="842" stopIfTrue="1">
      <formula>G84="やり投"</formula>
    </cfRule>
    <cfRule type="expression" dxfId="1102" priority="843" stopIfTrue="1">
      <formula>G84="砲丸投"</formula>
    </cfRule>
    <cfRule type="expression" dxfId="1101" priority="844" stopIfTrue="1">
      <formula>G84="走幅跳"</formula>
    </cfRule>
    <cfRule type="expression" dxfId="1100" priority="845" stopIfTrue="1">
      <formula>G84="走高跳"</formula>
    </cfRule>
  </conditionalFormatting>
  <conditionalFormatting sqref="H86">
    <cfRule type="expression" dxfId="1099" priority="836" stopIfTrue="1">
      <formula>G86="円盤投"</formula>
    </cfRule>
    <cfRule type="expression" dxfId="1098" priority="837" stopIfTrue="1">
      <formula>G86="やり投"</formula>
    </cfRule>
    <cfRule type="expression" dxfId="1097" priority="838" stopIfTrue="1">
      <formula>G86="砲丸投"</formula>
    </cfRule>
    <cfRule type="expression" dxfId="1096" priority="839" stopIfTrue="1">
      <formula>G86="走幅跳"</formula>
    </cfRule>
    <cfRule type="expression" dxfId="1095" priority="840" stopIfTrue="1">
      <formula>G86="走高跳"</formula>
    </cfRule>
  </conditionalFormatting>
  <conditionalFormatting sqref="H88">
    <cfRule type="expression" dxfId="1094" priority="831" stopIfTrue="1">
      <formula>G88="円盤投"</formula>
    </cfRule>
    <cfRule type="expression" dxfId="1093" priority="832" stopIfTrue="1">
      <formula>G88="やり投"</formula>
    </cfRule>
    <cfRule type="expression" dxfId="1092" priority="833" stopIfTrue="1">
      <formula>G88="砲丸投"</formula>
    </cfRule>
    <cfRule type="expression" dxfId="1091" priority="834" stopIfTrue="1">
      <formula>G88="走幅跳"</formula>
    </cfRule>
    <cfRule type="expression" dxfId="1090" priority="835" stopIfTrue="1">
      <formula>G88="走高跳"</formula>
    </cfRule>
  </conditionalFormatting>
  <conditionalFormatting sqref="H92">
    <cfRule type="expression" dxfId="1089" priority="821" stopIfTrue="1">
      <formula>G92="円盤投"</formula>
    </cfRule>
    <cfRule type="expression" dxfId="1088" priority="822" stopIfTrue="1">
      <formula>G92="やり投"</formula>
    </cfRule>
    <cfRule type="expression" dxfId="1087" priority="823" stopIfTrue="1">
      <formula>G92="砲丸投"</formula>
    </cfRule>
    <cfRule type="expression" dxfId="1086" priority="824" stopIfTrue="1">
      <formula>G92="走幅跳"</formula>
    </cfRule>
    <cfRule type="expression" dxfId="1085" priority="825" stopIfTrue="1">
      <formula>G92="走高跳"</formula>
    </cfRule>
  </conditionalFormatting>
  <conditionalFormatting sqref="H94">
    <cfRule type="expression" dxfId="1084" priority="816" stopIfTrue="1">
      <formula>G94="円盤投"</formula>
    </cfRule>
    <cfRule type="expression" dxfId="1083" priority="817" stopIfTrue="1">
      <formula>G94="やり投"</formula>
    </cfRule>
    <cfRule type="expression" dxfId="1082" priority="818" stopIfTrue="1">
      <formula>G94="砲丸投"</formula>
    </cfRule>
    <cfRule type="expression" dxfId="1081" priority="819" stopIfTrue="1">
      <formula>G94="走幅跳"</formula>
    </cfRule>
    <cfRule type="expression" dxfId="1080" priority="820" stopIfTrue="1">
      <formula>G94="走高跳"</formula>
    </cfRule>
  </conditionalFormatting>
  <conditionalFormatting sqref="H98">
    <cfRule type="expression" dxfId="1079" priority="806" stopIfTrue="1">
      <formula>G98="円盤投"</formula>
    </cfRule>
    <cfRule type="expression" dxfId="1078" priority="807" stopIfTrue="1">
      <formula>G98="やり投"</formula>
    </cfRule>
    <cfRule type="expression" dxfId="1077" priority="808" stopIfTrue="1">
      <formula>G98="砲丸投"</formula>
    </cfRule>
    <cfRule type="expression" dxfId="1076" priority="809" stopIfTrue="1">
      <formula>G98="走幅跳"</formula>
    </cfRule>
    <cfRule type="expression" dxfId="1075" priority="810" stopIfTrue="1">
      <formula>G98="走高跳"</formula>
    </cfRule>
  </conditionalFormatting>
  <conditionalFormatting sqref="H100">
    <cfRule type="expression" dxfId="1074" priority="801" stopIfTrue="1">
      <formula>G100="円盤投"</formula>
    </cfRule>
    <cfRule type="expression" dxfId="1073" priority="802" stopIfTrue="1">
      <formula>G100="やり投"</formula>
    </cfRule>
    <cfRule type="expression" dxfId="1072" priority="803" stopIfTrue="1">
      <formula>G100="砲丸投"</formula>
    </cfRule>
    <cfRule type="expression" dxfId="1071" priority="804" stopIfTrue="1">
      <formula>G100="走幅跳"</formula>
    </cfRule>
    <cfRule type="expression" dxfId="1070" priority="805" stopIfTrue="1">
      <formula>G100="走高跳"</formula>
    </cfRule>
  </conditionalFormatting>
  <conditionalFormatting sqref="J64">
    <cfRule type="expression" dxfId="1069" priority="791" stopIfTrue="1">
      <formula>I64="円盤投"</formula>
    </cfRule>
    <cfRule type="expression" dxfId="1068" priority="792" stopIfTrue="1">
      <formula>I64="やり投"</formula>
    </cfRule>
    <cfRule type="expression" dxfId="1067" priority="793" stopIfTrue="1">
      <formula>I64="砲丸投"</formula>
    </cfRule>
    <cfRule type="expression" dxfId="1066" priority="794" stopIfTrue="1">
      <formula>I64="走幅跳"</formula>
    </cfRule>
    <cfRule type="expression" dxfId="1065" priority="795" stopIfTrue="1">
      <formula>I64="走高跳"</formula>
    </cfRule>
  </conditionalFormatting>
  <conditionalFormatting sqref="J66">
    <cfRule type="expression" dxfId="1064" priority="786" stopIfTrue="1">
      <formula>I66="円盤投"</formula>
    </cfRule>
    <cfRule type="expression" dxfId="1063" priority="787" stopIfTrue="1">
      <formula>I66="やり投"</formula>
    </cfRule>
    <cfRule type="expression" dxfId="1062" priority="788" stopIfTrue="1">
      <formula>I66="砲丸投"</formula>
    </cfRule>
    <cfRule type="expression" dxfId="1061" priority="789" stopIfTrue="1">
      <formula>I66="走幅跳"</formula>
    </cfRule>
    <cfRule type="expression" dxfId="1060" priority="790" stopIfTrue="1">
      <formula>I66="走高跳"</formula>
    </cfRule>
  </conditionalFormatting>
  <conditionalFormatting sqref="J68">
    <cfRule type="expression" dxfId="1059" priority="781" stopIfTrue="1">
      <formula>I68="円盤投"</formula>
    </cfRule>
    <cfRule type="expression" dxfId="1058" priority="782" stopIfTrue="1">
      <formula>I68="やり投"</formula>
    </cfRule>
    <cfRule type="expression" dxfId="1057" priority="783" stopIfTrue="1">
      <formula>I68="砲丸投"</formula>
    </cfRule>
    <cfRule type="expression" dxfId="1056" priority="784" stopIfTrue="1">
      <formula>I68="走幅跳"</formula>
    </cfRule>
    <cfRule type="expression" dxfId="1055" priority="785" stopIfTrue="1">
      <formula>I68="走高跳"</formula>
    </cfRule>
  </conditionalFormatting>
  <conditionalFormatting sqref="J70">
    <cfRule type="expression" dxfId="1054" priority="776" stopIfTrue="1">
      <formula>I70="円盤投"</formula>
    </cfRule>
    <cfRule type="expression" dxfId="1053" priority="777" stopIfTrue="1">
      <formula>I70="やり投"</formula>
    </cfRule>
    <cfRule type="expression" dxfId="1052" priority="778" stopIfTrue="1">
      <formula>I70="砲丸投"</formula>
    </cfRule>
    <cfRule type="expression" dxfId="1051" priority="779" stopIfTrue="1">
      <formula>I70="走幅跳"</formula>
    </cfRule>
    <cfRule type="expression" dxfId="1050" priority="780" stopIfTrue="1">
      <formula>I70="走高跳"</formula>
    </cfRule>
  </conditionalFormatting>
  <conditionalFormatting sqref="J72">
    <cfRule type="expression" dxfId="1049" priority="771" stopIfTrue="1">
      <formula>I72="円盤投"</formula>
    </cfRule>
    <cfRule type="expression" dxfId="1048" priority="772" stopIfTrue="1">
      <formula>I72="やり投"</formula>
    </cfRule>
    <cfRule type="expression" dxfId="1047" priority="773" stopIfTrue="1">
      <formula>I72="砲丸投"</formula>
    </cfRule>
    <cfRule type="expression" dxfId="1046" priority="774" stopIfTrue="1">
      <formula>I72="走幅跳"</formula>
    </cfRule>
    <cfRule type="expression" dxfId="1045" priority="775" stopIfTrue="1">
      <formula>I72="走高跳"</formula>
    </cfRule>
  </conditionalFormatting>
  <conditionalFormatting sqref="J74">
    <cfRule type="expression" dxfId="1044" priority="766" stopIfTrue="1">
      <formula>I74="円盤投"</formula>
    </cfRule>
    <cfRule type="expression" dxfId="1043" priority="767" stopIfTrue="1">
      <formula>I74="やり投"</formula>
    </cfRule>
    <cfRule type="expression" dxfId="1042" priority="768" stopIfTrue="1">
      <formula>I74="砲丸投"</formula>
    </cfRule>
    <cfRule type="expression" dxfId="1041" priority="769" stopIfTrue="1">
      <formula>I74="走幅跳"</formula>
    </cfRule>
    <cfRule type="expression" dxfId="1040" priority="770" stopIfTrue="1">
      <formula>I74="走高跳"</formula>
    </cfRule>
  </conditionalFormatting>
  <conditionalFormatting sqref="J76">
    <cfRule type="expression" dxfId="1039" priority="761" stopIfTrue="1">
      <formula>I76="円盤投"</formula>
    </cfRule>
    <cfRule type="expression" dxfId="1038" priority="762" stopIfTrue="1">
      <formula>I76="やり投"</formula>
    </cfRule>
    <cfRule type="expression" dxfId="1037" priority="763" stopIfTrue="1">
      <formula>I76="砲丸投"</formula>
    </cfRule>
    <cfRule type="expression" dxfId="1036" priority="764" stopIfTrue="1">
      <formula>I76="走幅跳"</formula>
    </cfRule>
    <cfRule type="expression" dxfId="1035" priority="765" stopIfTrue="1">
      <formula>I76="走高跳"</formula>
    </cfRule>
  </conditionalFormatting>
  <conditionalFormatting sqref="J78">
    <cfRule type="expression" dxfId="1034" priority="756" stopIfTrue="1">
      <formula>I78="円盤投"</formula>
    </cfRule>
    <cfRule type="expression" dxfId="1033" priority="757" stopIfTrue="1">
      <formula>I78="やり投"</formula>
    </cfRule>
    <cfRule type="expression" dxfId="1032" priority="758" stopIfTrue="1">
      <formula>I78="砲丸投"</formula>
    </cfRule>
    <cfRule type="expression" dxfId="1031" priority="759" stopIfTrue="1">
      <formula>I78="走幅跳"</formula>
    </cfRule>
    <cfRule type="expression" dxfId="1030" priority="760" stopIfTrue="1">
      <formula>I78="走高跳"</formula>
    </cfRule>
  </conditionalFormatting>
  <conditionalFormatting sqref="J80">
    <cfRule type="expression" dxfId="1029" priority="751" stopIfTrue="1">
      <formula>I80="円盤投"</formula>
    </cfRule>
    <cfRule type="expression" dxfId="1028" priority="752" stopIfTrue="1">
      <formula>I80="やり投"</formula>
    </cfRule>
    <cfRule type="expression" dxfId="1027" priority="753" stopIfTrue="1">
      <formula>I80="砲丸投"</formula>
    </cfRule>
    <cfRule type="expression" dxfId="1026" priority="754" stopIfTrue="1">
      <formula>I80="走幅跳"</formula>
    </cfRule>
    <cfRule type="expression" dxfId="1025" priority="755" stopIfTrue="1">
      <formula>I80="走高跳"</formula>
    </cfRule>
  </conditionalFormatting>
  <conditionalFormatting sqref="J82">
    <cfRule type="expression" dxfId="1024" priority="746" stopIfTrue="1">
      <formula>I82="円盤投"</formula>
    </cfRule>
    <cfRule type="expression" dxfId="1023" priority="747" stopIfTrue="1">
      <formula>I82="やり投"</formula>
    </cfRule>
    <cfRule type="expression" dxfId="1022" priority="748" stopIfTrue="1">
      <formula>I82="砲丸投"</formula>
    </cfRule>
    <cfRule type="expression" dxfId="1021" priority="749" stopIfTrue="1">
      <formula>I82="走幅跳"</formula>
    </cfRule>
    <cfRule type="expression" dxfId="1020" priority="750" stopIfTrue="1">
      <formula>I82="走高跳"</formula>
    </cfRule>
  </conditionalFormatting>
  <conditionalFormatting sqref="J84">
    <cfRule type="expression" dxfId="1019" priority="741" stopIfTrue="1">
      <formula>I84="円盤投"</formula>
    </cfRule>
    <cfRule type="expression" dxfId="1018" priority="742" stopIfTrue="1">
      <formula>I84="やり投"</formula>
    </cfRule>
    <cfRule type="expression" dxfId="1017" priority="743" stopIfTrue="1">
      <formula>I84="砲丸投"</formula>
    </cfRule>
    <cfRule type="expression" dxfId="1016" priority="744" stopIfTrue="1">
      <formula>I84="走幅跳"</formula>
    </cfRule>
    <cfRule type="expression" dxfId="1015" priority="745" stopIfTrue="1">
      <formula>I84="走高跳"</formula>
    </cfRule>
  </conditionalFormatting>
  <conditionalFormatting sqref="J86">
    <cfRule type="expression" dxfId="1014" priority="736" stopIfTrue="1">
      <formula>I86="円盤投"</formula>
    </cfRule>
    <cfRule type="expression" dxfId="1013" priority="737" stopIfTrue="1">
      <formula>I86="やり投"</formula>
    </cfRule>
    <cfRule type="expression" dxfId="1012" priority="738" stopIfTrue="1">
      <formula>I86="砲丸投"</formula>
    </cfRule>
    <cfRule type="expression" dxfId="1011" priority="739" stopIfTrue="1">
      <formula>I86="走幅跳"</formula>
    </cfRule>
    <cfRule type="expression" dxfId="1010" priority="740" stopIfTrue="1">
      <formula>I86="走高跳"</formula>
    </cfRule>
  </conditionalFormatting>
  <conditionalFormatting sqref="J90">
    <cfRule type="expression" dxfId="1009" priority="726" stopIfTrue="1">
      <formula>I90="円盤投"</formula>
    </cfRule>
    <cfRule type="expression" dxfId="1008" priority="727" stopIfTrue="1">
      <formula>I90="やり投"</formula>
    </cfRule>
    <cfRule type="expression" dxfId="1007" priority="728" stopIfTrue="1">
      <formula>I90="砲丸投"</formula>
    </cfRule>
    <cfRule type="expression" dxfId="1006" priority="729" stopIfTrue="1">
      <formula>I90="走幅跳"</formula>
    </cfRule>
    <cfRule type="expression" dxfId="1005" priority="730" stopIfTrue="1">
      <formula>I90="走高跳"</formula>
    </cfRule>
  </conditionalFormatting>
  <conditionalFormatting sqref="J92">
    <cfRule type="expression" dxfId="1004" priority="721" stopIfTrue="1">
      <formula>I92="円盤投"</formula>
    </cfRule>
    <cfRule type="expression" dxfId="1003" priority="722" stopIfTrue="1">
      <formula>I92="やり投"</formula>
    </cfRule>
    <cfRule type="expression" dxfId="1002" priority="723" stopIfTrue="1">
      <formula>I92="砲丸投"</formula>
    </cfRule>
    <cfRule type="expression" dxfId="1001" priority="724" stopIfTrue="1">
      <formula>I92="走幅跳"</formula>
    </cfRule>
    <cfRule type="expression" dxfId="1000" priority="725" stopIfTrue="1">
      <formula>I92="走高跳"</formula>
    </cfRule>
  </conditionalFormatting>
  <conditionalFormatting sqref="J98">
    <cfRule type="expression" dxfId="999" priority="706" stopIfTrue="1">
      <formula>I98="円盤投"</formula>
    </cfRule>
    <cfRule type="expression" dxfId="998" priority="707" stopIfTrue="1">
      <formula>I98="やり投"</formula>
    </cfRule>
    <cfRule type="expression" dxfId="997" priority="708" stopIfTrue="1">
      <formula>I98="砲丸投"</formula>
    </cfRule>
    <cfRule type="expression" dxfId="996" priority="709" stopIfTrue="1">
      <formula>I98="走幅跳"</formula>
    </cfRule>
    <cfRule type="expression" dxfId="995" priority="710" stopIfTrue="1">
      <formula>I98="走高跳"</formula>
    </cfRule>
  </conditionalFormatting>
  <conditionalFormatting sqref="L62">
    <cfRule type="expression" dxfId="994" priority="696" stopIfTrue="1">
      <formula>K62="円盤投"</formula>
    </cfRule>
    <cfRule type="expression" dxfId="993" priority="697" stopIfTrue="1">
      <formula>K62="やり投"</formula>
    </cfRule>
    <cfRule type="expression" dxfId="992" priority="698" stopIfTrue="1">
      <formula>K62="砲丸投"</formula>
    </cfRule>
    <cfRule type="expression" dxfId="991" priority="699" stopIfTrue="1">
      <formula>K62="走幅跳"</formula>
    </cfRule>
    <cfRule type="expression" dxfId="990" priority="700" stopIfTrue="1">
      <formula>K62="走高跳"</formula>
    </cfRule>
  </conditionalFormatting>
  <conditionalFormatting sqref="L64">
    <cfRule type="expression" dxfId="989" priority="691" stopIfTrue="1">
      <formula>K64="円盤投"</formula>
    </cfRule>
    <cfRule type="expression" dxfId="988" priority="692" stopIfTrue="1">
      <formula>K64="やり投"</formula>
    </cfRule>
    <cfRule type="expression" dxfId="987" priority="693" stopIfTrue="1">
      <formula>K64="砲丸投"</formula>
    </cfRule>
    <cfRule type="expression" dxfId="986" priority="694" stopIfTrue="1">
      <formula>K64="走幅跳"</formula>
    </cfRule>
    <cfRule type="expression" dxfId="985" priority="695" stopIfTrue="1">
      <formula>K64="走高跳"</formula>
    </cfRule>
  </conditionalFormatting>
  <conditionalFormatting sqref="L66">
    <cfRule type="expression" dxfId="984" priority="686" stopIfTrue="1">
      <formula>K66="円盤投"</formula>
    </cfRule>
    <cfRule type="expression" dxfId="983" priority="687" stopIfTrue="1">
      <formula>K66="やり投"</formula>
    </cfRule>
    <cfRule type="expression" dxfId="982" priority="688" stopIfTrue="1">
      <formula>K66="砲丸投"</formula>
    </cfRule>
    <cfRule type="expression" dxfId="981" priority="689" stopIfTrue="1">
      <formula>K66="走幅跳"</formula>
    </cfRule>
    <cfRule type="expression" dxfId="980" priority="690" stopIfTrue="1">
      <formula>K66="走高跳"</formula>
    </cfRule>
  </conditionalFormatting>
  <conditionalFormatting sqref="L68">
    <cfRule type="expression" dxfId="979" priority="681" stopIfTrue="1">
      <formula>K68="円盤投"</formula>
    </cfRule>
    <cfRule type="expression" dxfId="978" priority="682" stopIfTrue="1">
      <formula>K68="やり投"</formula>
    </cfRule>
    <cfRule type="expression" dxfId="977" priority="683" stopIfTrue="1">
      <formula>K68="砲丸投"</formula>
    </cfRule>
    <cfRule type="expression" dxfId="976" priority="684" stopIfTrue="1">
      <formula>K68="走幅跳"</formula>
    </cfRule>
    <cfRule type="expression" dxfId="975" priority="685" stopIfTrue="1">
      <formula>K68="走高跳"</formula>
    </cfRule>
  </conditionalFormatting>
  <conditionalFormatting sqref="L70">
    <cfRule type="expression" dxfId="974" priority="676" stopIfTrue="1">
      <formula>K70="円盤投"</formula>
    </cfRule>
    <cfRule type="expression" dxfId="973" priority="677" stopIfTrue="1">
      <formula>K70="やり投"</formula>
    </cfRule>
    <cfRule type="expression" dxfId="972" priority="678" stopIfTrue="1">
      <formula>K70="砲丸投"</formula>
    </cfRule>
    <cfRule type="expression" dxfId="971" priority="679" stopIfTrue="1">
      <formula>K70="走幅跳"</formula>
    </cfRule>
    <cfRule type="expression" dxfId="970" priority="680" stopIfTrue="1">
      <formula>K70="走高跳"</formula>
    </cfRule>
  </conditionalFormatting>
  <conditionalFormatting sqref="L72">
    <cfRule type="expression" dxfId="969" priority="671" stopIfTrue="1">
      <formula>K72="円盤投"</formula>
    </cfRule>
    <cfRule type="expression" dxfId="968" priority="672" stopIfTrue="1">
      <formula>K72="やり投"</formula>
    </cfRule>
    <cfRule type="expression" dxfId="967" priority="673" stopIfTrue="1">
      <formula>K72="砲丸投"</formula>
    </cfRule>
    <cfRule type="expression" dxfId="966" priority="674" stopIfTrue="1">
      <formula>K72="走幅跳"</formula>
    </cfRule>
    <cfRule type="expression" dxfId="965" priority="675" stopIfTrue="1">
      <formula>K72="走高跳"</formula>
    </cfRule>
  </conditionalFormatting>
  <conditionalFormatting sqref="L74">
    <cfRule type="expression" dxfId="964" priority="666" stopIfTrue="1">
      <formula>K74="円盤投"</formula>
    </cfRule>
    <cfRule type="expression" dxfId="963" priority="667" stopIfTrue="1">
      <formula>K74="やり投"</formula>
    </cfRule>
    <cfRule type="expression" dxfId="962" priority="668" stopIfTrue="1">
      <formula>K74="砲丸投"</formula>
    </cfRule>
    <cfRule type="expression" dxfId="961" priority="669" stopIfTrue="1">
      <formula>K74="走幅跳"</formula>
    </cfRule>
    <cfRule type="expression" dxfId="960" priority="670" stopIfTrue="1">
      <formula>K74="走高跳"</formula>
    </cfRule>
  </conditionalFormatting>
  <conditionalFormatting sqref="L76">
    <cfRule type="expression" dxfId="959" priority="661" stopIfTrue="1">
      <formula>K76="円盤投"</formula>
    </cfRule>
    <cfRule type="expression" dxfId="958" priority="662" stopIfTrue="1">
      <formula>K76="やり投"</formula>
    </cfRule>
    <cfRule type="expression" dxfId="957" priority="663" stopIfTrue="1">
      <formula>K76="砲丸投"</formula>
    </cfRule>
    <cfRule type="expression" dxfId="956" priority="664" stopIfTrue="1">
      <formula>K76="走幅跳"</formula>
    </cfRule>
    <cfRule type="expression" dxfId="955" priority="665" stopIfTrue="1">
      <formula>K76="走高跳"</formula>
    </cfRule>
  </conditionalFormatting>
  <conditionalFormatting sqref="L78">
    <cfRule type="expression" dxfId="954" priority="656" stopIfTrue="1">
      <formula>K78="円盤投"</formula>
    </cfRule>
    <cfRule type="expression" dxfId="953" priority="657" stopIfTrue="1">
      <formula>K78="やり投"</formula>
    </cfRule>
    <cfRule type="expression" dxfId="952" priority="658" stopIfTrue="1">
      <formula>K78="砲丸投"</formula>
    </cfRule>
    <cfRule type="expression" dxfId="951" priority="659" stopIfTrue="1">
      <formula>K78="走幅跳"</formula>
    </cfRule>
    <cfRule type="expression" dxfId="950" priority="660" stopIfTrue="1">
      <formula>K78="走高跳"</formula>
    </cfRule>
  </conditionalFormatting>
  <conditionalFormatting sqref="L80">
    <cfRule type="expression" dxfId="949" priority="651" stopIfTrue="1">
      <formula>K80="円盤投"</formula>
    </cfRule>
    <cfRule type="expression" dxfId="948" priority="652" stopIfTrue="1">
      <formula>K80="やり投"</formula>
    </cfRule>
    <cfRule type="expression" dxfId="947" priority="653" stopIfTrue="1">
      <formula>K80="砲丸投"</formula>
    </cfRule>
    <cfRule type="expression" dxfId="946" priority="654" stopIfTrue="1">
      <formula>K80="走幅跳"</formula>
    </cfRule>
    <cfRule type="expression" dxfId="945" priority="655" stopIfTrue="1">
      <formula>K80="走高跳"</formula>
    </cfRule>
  </conditionalFormatting>
  <conditionalFormatting sqref="L82">
    <cfRule type="expression" dxfId="944" priority="646" stopIfTrue="1">
      <formula>K82="円盤投"</formula>
    </cfRule>
    <cfRule type="expression" dxfId="943" priority="647" stopIfTrue="1">
      <formula>K82="やり投"</formula>
    </cfRule>
    <cfRule type="expression" dxfId="942" priority="648" stopIfTrue="1">
      <formula>K82="砲丸投"</formula>
    </cfRule>
    <cfRule type="expression" dxfId="941" priority="649" stopIfTrue="1">
      <formula>K82="走幅跳"</formula>
    </cfRule>
    <cfRule type="expression" dxfId="940" priority="650" stopIfTrue="1">
      <formula>K82="走高跳"</formula>
    </cfRule>
  </conditionalFormatting>
  <conditionalFormatting sqref="L86">
    <cfRule type="expression" dxfId="939" priority="636" stopIfTrue="1">
      <formula>K86="円盤投"</formula>
    </cfRule>
    <cfRule type="expression" dxfId="938" priority="637" stopIfTrue="1">
      <formula>K86="やり投"</formula>
    </cfRule>
    <cfRule type="expression" dxfId="937" priority="638" stopIfTrue="1">
      <formula>K86="砲丸投"</formula>
    </cfRule>
    <cfRule type="expression" dxfId="936" priority="639" stopIfTrue="1">
      <formula>K86="走幅跳"</formula>
    </cfRule>
    <cfRule type="expression" dxfId="935" priority="640" stopIfTrue="1">
      <formula>K86="走高跳"</formula>
    </cfRule>
  </conditionalFormatting>
  <conditionalFormatting sqref="L88">
    <cfRule type="expression" dxfId="934" priority="631" stopIfTrue="1">
      <formula>K88="円盤投"</formula>
    </cfRule>
    <cfRule type="expression" dxfId="933" priority="632" stopIfTrue="1">
      <formula>K88="やり投"</formula>
    </cfRule>
    <cfRule type="expression" dxfId="932" priority="633" stopIfTrue="1">
      <formula>K88="砲丸投"</formula>
    </cfRule>
    <cfRule type="expression" dxfId="931" priority="634" stopIfTrue="1">
      <formula>K88="走幅跳"</formula>
    </cfRule>
    <cfRule type="expression" dxfId="930" priority="635" stopIfTrue="1">
      <formula>K88="走高跳"</formula>
    </cfRule>
  </conditionalFormatting>
  <conditionalFormatting sqref="L90">
    <cfRule type="expression" dxfId="929" priority="626" stopIfTrue="1">
      <formula>K90="円盤投"</formula>
    </cfRule>
    <cfRule type="expression" dxfId="928" priority="627" stopIfTrue="1">
      <formula>K90="やり投"</formula>
    </cfRule>
    <cfRule type="expression" dxfId="927" priority="628" stopIfTrue="1">
      <formula>K90="砲丸投"</formula>
    </cfRule>
    <cfRule type="expression" dxfId="926" priority="629" stopIfTrue="1">
      <formula>K90="走幅跳"</formula>
    </cfRule>
    <cfRule type="expression" dxfId="925" priority="630" stopIfTrue="1">
      <formula>K90="走高跳"</formula>
    </cfRule>
  </conditionalFormatting>
  <conditionalFormatting sqref="L92">
    <cfRule type="expression" dxfId="924" priority="621" stopIfTrue="1">
      <formula>K92="円盤投"</formula>
    </cfRule>
    <cfRule type="expression" dxfId="923" priority="622" stopIfTrue="1">
      <formula>K92="やり投"</formula>
    </cfRule>
    <cfRule type="expression" dxfId="922" priority="623" stopIfTrue="1">
      <formula>K92="砲丸投"</formula>
    </cfRule>
    <cfRule type="expression" dxfId="921" priority="624" stopIfTrue="1">
      <formula>K92="走幅跳"</formula>
    </cfRule>
    <cfRule type="expression" dxfId="920" priority="625" stopIfTrue="1">
      <formula>K92="走高跳"</formula>
    </cfRule>
  </conditionalFormatting>
  <conditionalFormatting sqref="L94">
    <cfRule type="expression" dxfId="919" priority="616" stopIfTrue="1">
      <formula>K94="円盤投"</formula>
    </cfRule>
    <cfRule type="expression" dxfId="918" priority="617" stopIfTrue="1">
      <formula>K94="やり投"</formula>
    </cfRule>
    <cfRule type="expression" dxfId="917" priority="618" stopIfTrue="1">
      <formula>K94="砲丸投"</formula>
    </cfRule>
    <cfRule type="expression" dxfId="916" priority="619" stopIfTrue="1">
      <formula>K94="走幅跳"</formula>
    </cfRule>
    <cfRule type="expression" dxfId="915" priority="620" stopIfTrue="1">
      <formula>K94="走高跳"</formula>
    </cfRule>
  </conditionalFormatting>
  <conditionalFormatting sqref="L96">
    <cfRule type="expression" dxfId="914" priority="611" stopIfTrue="1">
      <formula>K96="円盤投"</formula>
    </cfRule>
    <cfRule type="expression" dxfId="913" priority="612" stopIfTrue="1">
      <formula>K96="やり投"</formula>
    </cfRule>
    <cfRule type="expression" dxfId="912" priority="613" stopIfTrue="1">
      <formula>K96="砲丸投"</formula>
    </cfRule>
    <cfRule type="expression" dxfId="911" priority="614" stopIfTrue="1">
      <formula>K96="走幅跳"</formula>
    </cfRule>
    <cfRule type="expression" dxfId="910" priority="615" stopIfTrue="1">
      <formula>K96="走高跳"</formula>
    </cfRule>
  </conditionalFormatting>
  <conditionalFormatting sqref="L98">
    <cfRule type="expression" dxfId="909" priority="606" stopIfTrue="1">
      <formula>K98="円盤投"</formula>
    </cfRule>
    <cfRule type="expression" dxfId="908" priority="607" stopIfTrue="1">
      <formula>K98="やり投"</formula>
    </cfRule>
    <cfRule type="expression" dxfId="907" priority="608" stopIfTrue="1">
      <formula>K98="砲丸投"</formula>
    </cfRule>
    <cfRule type="expression" dxfId="906" priority="609" stopIfTrue="1">
      <formula>K98="走幅跳"</formula>
    </cfRule>
    <cfRule type="expression" dxfId="905" priority="610" stopIfTrue="1">
      <formula>K98="走高跳"</formula>
    </cfRule>
  </conditionalFormatting>
  <conditionalFormatting sqref="L100">
    <cfRule type="expression" dxfId="904" priority="601" stopIfTrue="1">
      <formula>K100="円盤投"</formula>
    </cfRule>
    <cfRule type="expression" dxfId="903" priority="602" stopIfTrue="1">
      <formula>K100="やり投"</formula>
    </cfRule>
    <cfRule type="expression" dxfId="902" priority="603" stopIfTrue="1">
      <formula>K100="砲丸投"</formula>
    </cfRule>
    <cfRule type="expression" dxfId="901" priority="604" stopIfTrue="1">
      <formula>K100="走幅跳"</formula>
    </cfRule>
    <cfRule type="expression" dxfId="900" priority="605" stopIfTrue="1">
      <formula>K100="走高跳"</formula>
    </cfRule>
  </conditionalFormatting>
  <conditionalFormatting sqref="H115">
    <cfRule type="expression" dxfId="899" priority="596" stopIfTrue="1">
      <formula>G115="円盤投"</formula>
    </cfRule>
    <cfRule type="expression" dxfId="898" priority="597" stopIfTrue="1">
      <formula>G115="やり投"</formula>
    </cfRule>
    <cfRule type="expression" dxfId="897" priority="598" stopIfTrue="1">
      <formula>G115="砲丸投"</formula>
    </cfRule>
    <cfRule type="expression" dxfId="896" priority="599" stopIfTrue="1">
      <formula>G115="走幅跳"</formula>
    </cfRule>
    <cfRule type="expression" dxfId="895" priority="600" stopIfTrue="1">
      <formula>G115="走高跳"</formula>
    </cfRule>
  </conditionalFormatting>
  <conditionalFormatting sqref="L137">
    <cfRule type="expression" dxfId="894" priority="341" stopIfTrue="1">
      <formula>K137="円盤投"</formula>
    </cfRule>
    <cfRule type="expression" dxfId="893" priority="342" stopIfTrue="1">
      <formula>K137="やり投"</formula>
    </cfRule>
    <cfRule type="expression" dxfId="892" priority="343" stopIfTrue="1">
      <formula>K137="砲丸投"</formula>
    </cfRule>
    <cfRule type="expression" dxfId="891" priority="344" stopIfTrue="1">
      <formula>K137="走幅跳"</formula>
    </cfRule>
    <cfRule type="expression" dxfId="890" priority="345" stopIfTrue="1">
      <formula>K137="走高跳"</formula>
    </cfRule>
  </conditionalFormatting>
  <conditionalFormatting sqref="J141">
    <cfRule type="expression" dxfId="889" priority="431" stopIfTrue="1">
      <formula>I141="円盤投"</formula>
    </cfRule>
    <cfRule type="expression" dxfId="888" priority="432" stopIfTrue="1">
      <formula>I141="やり投"</formula>
    </cfRule>
    <cfRule type="expression" dxfId="887" priority="433" stopIfTrue="1">
      <formula>I141="砲丸投"</formula>
    </cfRule>
    <cfRule type="expression" dxfId="886" priority="434" stopIfTrue="1">
      <formula>I141="走幅跳"</formula>
    </cfRule>
    <cfRule type="expression" dxfId="885" priority="435" stopIfTrue="1">
      <formula>I141="走高跳"</formula>
    </cfRule>
  </conditionalFormatting>
  <conditionalFormatting sqref="H143">
    <cfRule type="expression" dxfId="884" priority="526" stopIfTrue="1">
      <formula>G143="円盤投"</formula>
    </cfRule>
    <cfRule type="expression" dxfId="883" priority="527" stopIfTrue="1">
      <formula>G143="やり投"</formula>
    </cfRule>
    <cfRule type="expression" dxfId="882" priority="528" stopIfTrue="1">
      <formula>G143="砲丸投"</formula>
    </cfRule>
    <cfRule type="expression" dxfId="881" priority="529" stopIfTrue="1">
      <formula>G143="走幅跳"</formula>
    </cfRule>
    <cfRule type="expression" dxfId="880" priority="530" stopIfTrue="1">
      <formula>G143="走高跳"</formula>
    </cfRule>
  </conditionalFormatting>
  <conditionalFormatting sqref="J149">
    <cfRule type="expression" dxfId="879" priority="411" stopIfTrue="1">
      <formula>I149="円盤投"</formula>
    </cfRule>
    <cfRule type="expression" dxfId="878" priority="412" stopIfTrue="1">
      <formula>I149="やり投"</formula>
    </cfRule>
    <cfRule type="expression" dxfId="877" priority="413" stopIfTrue="1">
      <formula>I149="砲丸投"</formula>
    </cfRule>
    <cfRule type="expression" dxfId="876" priority="414" stopIfTrue="1">
      <formula>I149="走幅跳"</formula>
    </cfRule>
    <cfRule type="expression" dxfId="875" priority="415" stopIfTrue="1">
      <formula>I149="走高跳"</formula>
    </cfRule>
  </conditionalFormatting>
  <conditionalFormatting sqref="J147">
    <cfRule type="expression" dxfId="874" priority="416" stopIfTrue="1">
      <formula>I147="円盤投"</formula>
    </cfRule>
    <cfRule type="expression" dxfId="873" priority="417" stopIfTrue="1">
      <formula>I147="やり投"</formula>
    </cfRule>
    <cfRule type="expression" dxfId="872" priority="418" stopIfTrue="1">
      <formula>I147="砲丸投"</formula>
    </cfRule>
    <cfRule type="expression" dxfId="871" priority="419" stopIfTrue="1">
      <formula>I147="走幅跳"</formula>
    </cfRule>
    <cfRule type="expression" dxfId="870" priority="420" stopIfTrue="1">
      <formula>I147="走高跳"</formula>
    </cfRule>
  </conditionalFormatting>
  <conditionalFormatting sqref="H149">
    <cfRule type="expression" dxfId="869" priority="511" stopIfTrue="1">
      <formula>G149="円盤投"</formula>
    </cfRule>
    <cfRule type="expression" dxfId="868" priority="512" stopIfTrue="1">
      <formula>G149="やり投"</formula>
    </cfRule>
    <cfRule type="expression" dxfId="867" priority="513" stopIfTrue="1">
      <formula>G149="砲丸投"</formula>
    </cfRule>
    <cfRule type="expression" dxfId="866" priority="514" stopIfTrue="1">
      <formula>G149="走幅跳"</formula>
    </cfRule>
    <cfRule type="expression" dxfId="865" priority="515" stopIfTrue="1">
      <formula>G149="走高跳"</formula>
    </cfRule>
  </conditionalFormatting>
  <conditionalFormatting sqref="J153">
    <cfRule type="expression" dxfId="864" priority="401" stopIfTrue="1">
      <formula>I153="円盤投"</formula>
    </cfRule>
    <cfRule type="expression" dxfId="863" priority="402" stopIfTrue="1">
      <formula>I153="やり投"</formula>
    </cfRule>
    <cfRule type="expression" dxfId="862" priority="403" stopIfTrue="1">
      <formula>I153="砲丸投"</formula>
    </cfRule>
    <cfRule type="expression" dxfId="861" priority="404" stopIfTrue="1">
      <formula>I153="走幅跳"</formula>
    </cfRule>
    <cfRule type="expression" dxfId="860" priority="405" stopIfTrue="1">
      <formula>I153="走高跳"</formula>
    </cfRule>
  </conditionalFormatting>
  <conditionalFormatting sqref="J115">
    <cfRule type="expression" dxfId="859" priority="496" stopIfTrue="1">
      <formula>I115="円盤投"</formula>
    </cfRule>
    <cfRule type="expression" dxfId="858" priority="497" stopIfTrue="1">
      <formula>I115="やり投"</formula>
    </cfRule>
    <cfRule type="expression" dxfId="857" priority="498" stopIfTrue="1">
      <formula>I115="砲丸投"</formula>
    </cfRule>
    <cfRule type="expression" dxfId="856" priority="499" stopIfTrue="1">
      <formula>I115="走幅跳"</formula>
    </cfRule>
    <cfRule type="expression" dxfId="855" priority="500" stopIfTrue="1">
      <formula>I115="走高跳"</formula>
    </cfRule>
  </conditionalFormatting>
  <conditionalFormatting sqref="H117">
    <cfRule type="expression" dxfId="854" priority="591" stopIfTrue="1">
      <formula>G117="円盤投"</formula>
    </cfRule>
    <cfRule type="expression" dxfId="853" priority="592" stopIfTrue="1">
      <formula>G117="やり投"</formula>
    </cfRule>
    <cfRule type="expression" dxfId="852" priority="593" stopIfTrue="1">
      <formula>G117="砲丸投"</formula>
    </cfRule>
    <cfRule type="expression" dxfId="851" priority="594" stopIfTrue="1">
      <formula>G117="走幅跳"</formula>
    </cfRule>
    <cfRule type="expression" dxfId="850" priority="595" stopIfTrue="1">
      <formula>G117="走高跳"</formula>
    </cfRule>
  </conditionalFormatting>
  <conditionalFormatting sqref="H119">
    <cfRule type="expression" dxfId="849" priority="586" stopIfTrue="1">
      <formula>G119="円盤投"</formula>
    </cfRule>
    <cfRule type="expression" dxfId="848" priority="587" stopIfTrue="1">
      <formula>G119="やり投"</formula>
    </cfRule>
    <cfRule type="expression" dxfId="847" priority="588" stopIfTrue="1">
      <formula>G119="砲丸投"</formula>
    </cfRule>
    <cfRule type="expression" dxfId="846" priority="589" stopIfTrue="1">
      <formula>G119="走幅跳"</formula>
    </cfRule>
    <cfRule type="expression" dxfId="845" priority="590" stopIfTrue="1">
      <formula>G119="走高跳"</formula>
    </cfRule>
  </conditionalFormatting>
  <conditionalFormatting sqref="H121">
    <cfRule type="expression" dxfId="844" priority="581" stopIfTrue="1">
      <formula>G121="円盤投"</formula>
    </cfRule>
    <cfRule type="expression" dxfId="843" priority="582" stopIfTrue="1">
      <formula>G121="やり投"</formula>
    </cfRule>
    <cfRule type="expression" dxfId="842" priority="583" stopIfTrue="1">
      <formula>G121="砲丸投"</formula>
    </cfRule>
    <cfRule type="expression" dxfId="841" priority="584" stopIfTrue="1">
      <formula>G121="走幅跳"</formula>
    </cfRule>
    <cfRule type="expression" dxfId="840" priority="585" stopIfTrue="1">
      <formula>G121="走高跳"</formula>
    </cfRule>
  </conditionalFormatting>
  <conditionalFormatting sqref="H123">
    <cfRule type="expression" dxfId="839" priority="576" stopIfTrue="1">
      <formula>G123="円盤投"</formula>
    </cfRule>
    <cfRule type="expression" dxfId="838" priority="577" stopIfTrue="1">
      <formula>G123="やり投"</formula>
    </cfRule>
    <cfRule type="expression" dxfId="837" priority="578" stopIfTrue="1">
      <formula>G123="砲丸投"</formula>
    </cfRule>
    <cfRule type="expression" dxfId="836" priority="579" stopIfTrue="1">
      <formula>G123="走幅跳"</formula>
    </cfRule>
    <cfRule type="expression" dxfId="835" priority="580" stopIfTrue="1">
      <formula>G123="走高跳"</formula>
    </cfRule>
  </conditionalFormatting>
  <conditionalFormatting sqref="H125">
    <cfRule type="expression" dxfId="834" priority="571" stopIfTrue="1">
      <formula>G125="円盤投"</formula>
    </cfRule>
    <cfRule type="expression" dxfId="833" priority="572" stopIfTrue="1">
      <formula>G125="やり投"</formula>
    </cfRule>
    <cfRule type="expression" dxfId="832" priority="573" stopIfTrue="1">
      <formula>G125="砲丸投"</formula>
    </cfRule>
    <cfRule type="expression" dxfId="831" priority="574" stopIfTrue="1">
      <formula>G125="走幅跳"</formula>
    </cfRule>
    <cfRule type="expression" dxfId="830" priority="575" stopIfTrue="1">
      <formula>G125="走高跳"</formula>
    </cfRule>
  </conditionalFormatting>
  <conditionalFormatting sqref="H127">
    <cfRule type="expression" dxfId="829" priority="566" stopIfTrue="1">
      <formula>G127="円盤投"</formula>
    </cfRule>
    <cfRule type="expression" dxfId="828" priority="567" stopIfTrue="1">
      <formula>G127="やり投"</formula>
    </cfRule>
    <cfRule type="expression" dxfId="827" priority="568" stopIfTrue="1">
      <formula>G127="砲丸投"</formula>
    </cfRule>
    <cfRule type="expression" dxfId="826" priority="569" stopIfTrue="1">
      <formula>G127="走幅跳"</formula>
    </cfRule>
    <cfRule type="expression" dxfId="825" priority="570" stopIfTrue="1">
      <formula>G127="走高跳"</formula>
    </cfRule>
  </conditionalFormatting>
  <conditionalFormatting sqref="H129">
    <cfRule type="expression" dxfId="824" priority="561" stopIfTrue="1">
      <formula>G129="円盤投"</formula>
    </cfRule>
    <cfRule type="expression" dxfId="823" priority="562" stopIfTrue="1">
      <formula>G129="やり投"</formula>
    </cfRule>
    <cfRule type="expression" dxfId="822" priority="563" stopIfTrue="1">
      <formula>G129="砲丸投"</formula>
    </cfRule>
    <cfRule type="expression" dxfId="821" priority="564" stopIfTrue="1">
      <formula>G129="走幅跳"</formula>
    </cfRule>
    <cfRule type="expression" dxfId="820" priority="565" stopIfTrue="1">
      <formula>G129="走高跳"</formula>
    </cfRule>
  </conditionalFormatting>
  <conditionalFormatting sqref="H131">
    <cfRule type="expression" dxfId="819" priority="556" stopIfTrue="1">
      <formula>G131="円盤投"</formula>
    </cfRule>
    <cfRule type="expression" dxfId="818" priority="557" stopIfTrue="1">
      <formula>G131="やり投"</formula>
    </cfRule>
    <cfRule type="expression" dxfId="817" priority="558" stopIfTrue="1">
      <formula>G131="砲丸投"</formula>
    </cfRule>
    <cfRule type="expression" dxfId="816" priority="559" stopIfTrue="1">
      <formula>G131="走幅跳"</formula>
    </cfRule>
    <cfRule type="expression" dxfId="815" priority="560" stopIfTrue="1">
      <formula>G131="走高跳"</formula>
    </cfRule>
  </conditionalFormatting>
  <conditionalFormatting sqref="H133">
    <cfRule type="expression" dxfId="814" priority="551" stopIfTrue="1">
      <formula>G133="円盤投"</formula>
    </cfRule>
    <cfRule type="expression" dxfId="813" priority="552" stopIfTrue="1">
      <formula>G133="やり投"</formula>
    </cfRule>
    <cfRule type="expression" dxfId="812" priority="553" stopIfTrue="1">
      <formula>G133="砲丸投"</formula>
    </cfRule>
    <cfRule type="expression" dxfId="811" priority="554" stopIfTrue="1">
      <formula>G133="走幅跳"</formula>
    </cfRule>
    <cfRule type="expression" dxfId="810" priority="555" stopIfTrue="1">
      <formula>G133="走高跳"</formula>
    </cfRule>
  </conditionalFormatting>
  <conditionalFormatting sqref="H135">
    <cfRule type="expression" dxfId="809" priority="546" stopIfTrue="1">
      <formula>G135="円盤投"</formula>
    </cfRule>
    <cfRule type="expression" dxfId="808" priority="547" stopIfTrue="1">
      <formula>G135="やり投"</formula>
    </cfRule>
    <cfRule type="expression" dxfId="807" priority="548" stopIfTrue="1">
      <formula>G135="砲丸投"</formula>
    </cfRule>
    <cfRule type="expression" dxfId="806" priority="549" stopIfTrue="1">
      <formula>G135="走幅跳"</formula>
    </cfRule>
    <cfRule type="expression" dxfId="805" priority="550" stopIfTrue="1">
      <formula>G135="走高跳"</formula>
    </cfRule>
  </conditionalFormatting>
  <conditionalFormatting sqref="H137">
    <cfRule type="expression" dxfId="804" priority="541" stopIfTrue="1">
      <formula>G137="円盤投"</formula>
    </cfRule>
    <cfRule type="expression" dxfId="803" priority="542" stopIfTrue="1">
      <formula>G137="やり投"</formula>
    </cfRule>
    <cfRule type="expression" dxfId="802" priority="543" stopIfTrue="1">
      <formula>G137="砲丸投"</formula>
    </cfRule>
    <cfRule type="expression" dxfId="801" priority="544" stopIfTrue="1">
      <formula>G137="走幅跳"</formula>
    </cfRule>
    <cfRule type="expression" dxfId="800" priority="545" stopIfTrue="1">
      <formula>G137="走高跳"</formula>
    </cfRule>
  </conditionalFormatting>
  <conditionalFormatting sqref="H139">
    <cfRule type="expression" dxfId="799" priority="536" stopIfTrue="1">
      <formula>G139="円盤投"</formula>
    </cfRule>
    <cfRule type="expression" dxfId="798" priority="537" stopIfTrue="1">
      <formula>G139="やり投"</formula>
    </cfRule>
    <cfRule type="expression" dxfId="797" priority="538" stopIfTrue="1">
      <formula>G139="砲丸投"</formula>
    </cfRule>
    <cfRule type="expression" dxfId="796" priority="539" stopIfTrue="1">
      <formula>G139="走幅跳"</formula>
    </cfRule>
    <cfRule type="expression" dxfId="795" priority="540" stopIfTrue="1">
      <formula>G139="走高跳"</formula>
    </cfRule>
  </conditionalFormatting>
  <conditionalFormatting sqref="H141">
    <cfRule type="expression" dxfId="794" priority="531" stopIfTrue="1">
      <formula>G141="円盤投"</formula>
    </cfRule>
    <cfRule type="expression" dxfId="793" priority="532" stopIfTrue="1">
      <formula>G141="やり投"</formula>
    </cfRule>
    <cfRule type="expression" dxfId="792" priority="533" stopIfTrue="1">
      <formula>G141="砲丸投"</formula>
    </cfRule>
    <cfRule type="expression" dxfId="791" priority="534" stopIfTrue="1">
      <formula>G141="走幅跳"</formula>
    </cfRule>
    <cfRule type="expression" dxfId="790" priority="535" stopIfTrue="1">
      <formula>G141="走高跳"</formula>
    </cfRule>
  </conditionalFormatting>
  <conditionalFormatting sqref="H145">
    <cfRule type="expression" dxfId="789" priority="521" stopIfTrue="1">
      <formula>G145="円盤投"</formula>
    </cfRule>
    <cfRule type="expression" dxfId="788" priority="522" stopIfTrue="1">
      <formula>G145="やり投"</formula>
    </cfRule>
    <cfRule type="expression" dxfId="787" priority="523" stopIfTrue="1">
      <formula>G145="砲丸投"</formula>
    </cfRule>
    <cfRule type="expression" dxfId="786" priority="524" stopIfTrue="1">
      <formula>G145="走幅跳"</formula>
    </cfRule>
    <cfRule type="expression" dxfId="785" priority="525" stopIfTrue="1">
      <formula>G145="走高跳"</formula>
    </cfRule>
  </conditionalFormatting>
  <conditionalFormatting sqref="H147">
    <cfRule type="expression" dxfId="784" priority="516" stopIfTrue="1">
      <formula>G147="円盤投"</formula>
    </cfRule>
    <cfRule type="expression" dxfId="783" priority="517" stopIfTrue="1">
      <formula>G147="やり投"</formula>
    </cfRule>
    <cfRule type="expression" dxfId="782" priority="518" stopIfTrue="1">
      <formula>G147="砲丸投"</formula>
    </cfRule>
    <cfRule type="expression" dxfId="781" priority="519" stopIfTrue="1">
      <formula>G147="走幅跳"</formula>
    </cfRule>
    <cfRule type="expression" dxfId="780" priority="520" stopIfTrue="1">
      <formula>G147="走高跳"</formula>
    </cfRule>
  </conditionalFormatting>
  <conditionalFormatting sqref="H151">
    <cfRule type="expression" dxfId="779" priority="506" stopIfTrue="1">
      <formula>G151="円盤投"</formula>
    </cfRule>
    <cfRule type="expression" dxfId="778" priority="507" stopIfTrue="1">
      <formula>G151="やり投"</formula>
    </cfRule>
    <cfRule type="expression" dxfId="777" priority="508" stopIfTrue="1">
      <formula>G151="砲丸投"</formula>
    </cfRule>
    <cfRule type="expression" dxfId="776" priority="509" stopIfTrue="1">
      <formula>G151="走幅跳"</formula>
    </cfRule>
    <cfRule type="expression" dxfId="775" priority="510" stopIfTrue="1">
      <formula>G151="走高跳"</formula>
    </cfRule>
  </conditionalFormatting>
  <conditionalFormatting sqref="H153">
    <cfRule type="expression" dxfId="774" priority="501" stopIfTrue="1">
      <formula>G153="円盤投"</formula>
    </cfRule>
    <cfRule type="expression" dxfId="773" priority="502" stopIfTrue="1">
      <formula>G153="やり投"</formula>
    </cfRule>
    <cfRule type="expression" dxfId="772" priority="503" stopIfTrue="1">
      <formula>G153="砲丸投"</formula>
    </cfRule>
    <cfRule type="expression" dxfId="771" priority="504" stopIfTrue="1">
      <formula>G153="走幅跳"</formula>
    </cfRule>
    <cfRule type="expression" dxfId="770" priority="505" stopIfTrue="1">
      <formula>G153="走高跳"</formula>
    </cfRule>
  </conditionalFormatting>
  <conditionalFormatting sqref="J117">
    <cfRule type="expression" dxfId="769" priority="491" stopIfTrue="1">
      <formula>I117="円盤投"</formula>
    </cfRule>
    <cfRule type="expression" dxfId="768" priority="492" stopIfTrue="1">
      <formula>I117="やり投"</formula>
    </cfRule>
    <cfRule type="expression" dxfId="767" priority="493" stopIfTrue="1">
      <formula>I117="砲丸投"</formula>
    </cfRule>
    <cfRule type="expression" dxfId="766" priority="494" stopIfTrue="1">
      <formula>I117="走幅跳"</formula>
    </cfRule>
    <cfRule type="expression" dxfId="765" priority="495" stopIfTrue="1">
      <formula>I117="走高跳"</formula>
    </cfRule>
  </conditionalFormatting>
  <conditionalFormatting sqref="J119">
    <cfRule type="expression" dxfId="764" priority="486" stopIfTrue="1">
      <formula>I119="円盤投"</formula>
    </cfRule>
    <cfRule type="expression" dxfId="763" priority="487" stopIfTrue="1">
      <formula>I119="やり投"</formula>
    </cfRule>
    <cfRule type="expression" dxfId="762" priority="488" stopIfTrue="1">
      <formula>I119="砲丸投"</formula>
    </cfRule>
    <cfRule type="expression" dxfId="761" priority="489" stopIfTrue="1">
      <formula>I119="走幅跳"</formula>
    </cfRule>
    <cfRule type="expression" dxfId="760" priority="490" stopIfTrue="1">
      <formula>I119="走高跳"</formula>
    </cfRule>
  </conditionalFormatting>
  <conditionalFormatting sqref="J121">
    <cfRule type="expression" dxfId="759" priority="481" stopIfTrue="1">
      <formula>I121="円盤投"</formula>
    </cfRule>
    <cfRule type="expression" dxfId="758" priority="482" stopIfTrue="1">
      <formula>I121="やり投"</formula>
    </cfRule>
    <cfRule type="expression" dxfId="757" priority="483" stopIfTrue="1">
      <formula>I121="砲丸投"</formula>
    </cfRule>
    <cfRule type="expression" dxfId="756" priority="484" stopIfTrue="1">
      <formula>I121="走幅跳"</formula>
    </cfRule>
    <cfRule type="expression" dxfId="755" priority="485" stopIfTrue="1">
      <formula>I121="走高跳"</formula>
    </cfRule>
  </conditionalFormatting>
  <conditionalFormatting sqref="J123">
    <cfRule type="expression" dxfId="754" priority="476" stopIfTrue="1">
      <formula>I123="円盤投"</formula>
    </cfRule>
    <cfRule type="expression" dxfId="753" priority="477" stopIfTrue="1">
      <formula>I123="やり投"</formula>
    </cfRule>
    <cfRule type="expression" dxfId="752" priority="478" stopIfTrue="1">
      <formula>I123="砲丸投"</formula>
    </cfRule>
    <cfRule type="expression" dxfId="751" priority="479" stopIfTrue="1">
      <formula>I123="走幅跳"</formula>
    </cfRule>
    <cfRule type="expression" dxfId="750" priority="480" stopIfTrue="1">
      <formula>I123="走高跳"</formula>
    </cfRule>
  </conditionalFormatting>
  <conditionalFormatting sqref="J125">
    <cfRule type="expression" dxfId="749" priority="471" stopIfTrue="1">
      <formula>I125="円盤投"</formula>
    </cfRule>
    <cfRule type="expression" dxfId="748" priority="472" stopIfTrue="1">
      <formula>I125="やり投"</formula>
    </cfRule>
    <cfRule type="expression" dxfId="747" priority="473" stopIfTrue="1">
      <formula>I125="砲丸投"</formula>
    </cfRule>
    <cfRule type="expression" dxfId="746" priority="474" stopIfTrue="1">
      <formula>I125="走幅跳"</formula>
    </cfRule>
    <cfRule type="expression" dxfId="745" priority="475" stopIfTrue="1">
      <formula>I125="走高跳"</formula>
    </cfRule>
  </conditionalFormatting>
  <conditionalFormatting sqref="J127">
    <cfRule type="expression" dxfId="744" priority="466" stopIfTrue="1">
      <formula>I127="円盤投"</formula>
    </cfRule>
    <cfRule type="expression" dxfId="743" priority="467" stopIfTrue="1">
      <formula>I127="やり投"</formula>
    </cfRule>
    <cfRule type="expression" dxfId="742" priority="468" stopIfTrue="1">
      <formula>I127="砲丸投"</formula>
    </cfRule>
    <cfRule type="expression" dxfId="741" priority="469" stopIfTrue="1">
      <formula>I127="走幅跳"</formula>
    </cfRule>
    <cfRule type="expression" dxfId="740" priority="470" stopIfTrue="1">
      <formula>I127="走高跳"</formula>
    </cfRule>
  </conditionalFormatting>
  <conditionalFormatting sqref="J129">
    <cfRule type="expression" dxfId="739" priority="461" stopIfTrue="1">
      <formula>I129="円盤投"</formula>
    </cfRule>
    <cfRule type="expression" dxfId="738" priority="462" stopIfTrue="1">
      <formula>I129="やり投"</formula>
    </cfRule>
    <cfRule type="expression" dxfId="737" priority="463" stopIfTrue="1">
      <formula>I129="砲丸投"</formula>
    </cfRule>
    <cfRule type="expression" dxfId="736" priority="464" stopIfTrue="1">
      <formula>I129="走幅跳"</formula>
    </cfRule>
    <cfRule type="expression" dxfId="735" priority="465" stopIfTrue="1">
      <formula>I129="走高跳"</formula>
    </cfRule>
  </conditionalFormatting>
  <conditionalFormatting sqref="J131">
    <cfRule type="expression" dxfId="734" priority="456" stopIfTrue="1">
      <formula>I131="円盤投"</formula>
    </cfRule>
    <cfRule type="expression" dxfId="733" priority="457" stopIfTrue="1">
      <formula>I131="やり投"</formula>
    </cfRule>
    <cfRule type="expression" dxfId="732" priority="458" stopIfTrue="1">
      <formula>I131="砲丸投"</formula>
    </cfRule>
    <cfRule type="expression" dxfId="731" priority="459" stopIfTrue="1">
      <formula>I131="走幅跳"</formula>
    </cfRule>
    <cfRule type="expression" dxfId="730" priority="460" stopIfTrue="1">
      <formula>I131="走高跳"</formula>
    </cfRule>
  </conditionalFormatting>
  <conditionalFormatting sqref="J133">
    <cfRule type="expression" dxfId="729" priority="451" stopIfTrue="1">
      <formula>I133="円盤投"</formula>
    </cfRule>
    <cfRule type="expression" dxfId="728" priority="452" stopIfTrue="1">
      <formula>I133="やり投"</formula>
    </cfRule>
    <cfRule type="expression" dxfId="727" priority="453" stopIfTrue="1">
      <formula>I133="砲丸投"</formula>
    </cfRule>
    <cfRule type="expression" dxfId="726" priority="454" stopIfTrue="1">
      <formula>I133="走幅跳"</formula>
    </cfRule>
    <cfRule type="expression" dxfId="725" priority="455" stopIfTrue="1">
      <formula>I133="走高跳"</formula>
    </cfRule>
  </conditionalFormatting>
  <conditionalFormatting sqref="J135">
    <cfRule type="expression" dxfId="724" priority="446" stopIfTrue="1">
      <formula>I135="円盤投"</formula>
    </cfRule>
    <cfRule type="expression" dxfId="723" priority="447" stopIfTrue="1">
      <formula>I135="やり投"</formula>
    </cfRule>
    <cfRule type="expression" dxfId="722" priority="448" stopIfTrue="1">
      <formula>I135="砲丸投"</formula>
    </cfRule>
    <cfRule type="expression" dxfId="721" priority="449" stopIfTrue="1">
      <formula>I135="走幅跳"</formula>
    </cfRule>
    <cfRule type="expression" dxfId="720" priority="450" stopIfTrue="1">
      <formula>I135="走高跳"</formula>
    </cfRule>
  </conditionalFormatting>
  <conditionalFormatting sqref="J137">
    <cfRule type="expression" dxfId="719" priority="441" stopIfTrue="1">
      <formula>I137="円盤投"</formula>
    </cfRule>
    <cfRule type="expression" dxfId="718" priority="442" stopIfTrue="1">
      <formula>I137="やり投"</formula>
    </cfRule>
    <cfRule type="expression" dxfId="717" priority="443" stopIfTrue="1">
      <formula>I137="砲丸投"</formula>
    </cfRule>
    <cfRule type="expression" dxfId="716" priority="444" stopIfTrue="1">
      <formula>I137="走幅跳"</formula>
    </cfRule>
    <cfRule type="expression" dxfId="715" priority="445" stopIfTrue="1">
      <formula>I137="走高跳"</formula>
    </cfRule>
  </conditionalFormatting>
  <conditionalFormatting sqref="J139">
    <cfRule type="expression" dxfId="714" priority="436" stopIfTrue="1">
      <formula>I139="円盤投"</formula>
    </cfRule>
    <cfRule type="expression" dxfId="713" priority="437" stopIfTrue="1">
      <formula>I139="やり投"</formula>
    </cfRule>
    <cfRule type="expression" dxfId="712" priority="438" stopIfTrue="1">
      <formula>I139="砲丸投"</formula>
    </cfRule>
    <cfRule type="expression" dxfId="711" priority="439" stopIfTrue="1">
      <formula>I139="走幅跳"</formula>
    </cfRule>
    <cfRule type="expression" dxfId="710" priority="440" stopIfTrue="1">
      <formula>I139="走高跳"</formula>
    </cfRule>
  </conditionalFormatting>
  <conditionalFormatting sqref="J143">
    <cfRule type="expression" dxfId="709" priority="426" stopIfTrue="1">
      <formula>I143="円盤投"</formula>
    </cfRule>
    <cfRule type="expression" dxfId="708" priority="427" stopIfTrue="1">
      <formula>I143="やり投"</formula>
    </cfRule>
    <cfRule type="expression" dxfId="707" priority="428" stopIfTrue="1">
      <formula>I143="砲丸投"</formula>
    </cfRule>
    <cfRule type="expression" dxfId="706" priority="429" stopIfTrue="1">
      <formula>I143="走幅跳"</formula>
    </cfRule>
    <cfRule type="expression" dxfId="705" priority="430" stopIfTrue="1">
      <formula>I143="走高跳"</formula>
    </cfRule>
  </conditionalFormatting>
  <conditionalFormatting sqref="J145">
    <cfRule type="expression" dxfId="704" priority="421" stopIfTrue="1">
      <formula>I145="円盤投"</formula>
    </cfRule>
    <cfRule type="expression" dxfId="703" priority="422" stopIfTrue="1">
      <formula>I145="やり投"</formula>
    </cfRule>
    <cfRule type="expression" dxfId="702" priority="423" stopIfTrue="1">
      <formula>I145="砲丸投"</formula>
    </cfRule>
    <cfRule type="expression" dxfId="701" priority="424" stopIfTrue="1">
      <formula>I145="走幅跳"</formula>
    </cfRule>
    <cfRule type="expression" dxfId="700" priority="425" stopIfTrue="1">
      <formula>I145="走高跳"</formula>
    </cfRule>
  </conditionalFormatting>
  <conditionalFormatting sqref="J151">
    <cfRule type="expression" dxfId="699" priority="406" stopIfTrue="1">
      <formula>I151="円盤投"</formula>
    </cfRule>
    <cfRule type="expression" dxfId="698" priority="407" stopIfTrue="1">
      <formula>I151="やり投"</formula>
    </cfRule>
    <cfRule type="expression" dxfId="697" priority="408" stopIfTrue="1">
      <formula>I151="砲丸投"</formula>
    </cfRule>
    <cfRule type="expression" dxfId="696" priority="409" stopIfTrue="1">
      <formula>I151="走幅跳"</formula>
    </cfRule>
    <cfRule type="expression" dxfId="695" priority="410" stopIfTrue="1">
      <formula>I151="走高跳"</formula>
    </cfRule>
  </conditionalFormatting>
  <conditionalFormatting sqref="L115">
    <cfRule type="expression" dxfId="694" priority="396" stopIfTrue="1">
      <formula>K115="円盤投"</formula>
    </cfRule>
    <cfRule type="expression" dxfId="693" priority="397" stopIfTrue="1">
      <formula>K115="やり投"</formula>
    </cfRule>
    <cfRule type="expression" dxfId="692" priority="398" stopIfTrue="1">
      <formula>K115="砲丸投"</formula>
    </cfRule>
    <cfRule type="expression" dxfId="691" priority="399" stopIfTrue="1">
      <formula>K115="走幅跳"</formula>
    </cfRule>
    <cfRule type="expression" dxfId="690" priority="400" stopIfTrue="1">
      <formula>K115="走高跳"</formula>
    </cfRule>
  </conditionalFormatting>
  <conditionalFormatting sqref="L117">
    <cfRule type="expression" dxfId="689" priority="391" stopIfTrue="1">
      <formula>K117="円盤投"</formula>
    </cfRule>
    <cfRule type="expression" dxfId="688" priority="392" stopIfTrue="1">
      <formula>K117="やり投"</formula>
    </cfRule>
    <cfRule type="expression" dxfId="687" priority="393" stopIfTrue="1">
      <formula>K117="砲丸投"</formula>
    </cfRule>
    <cfRule type="expression" dxfId="686" priority="394" stopIfTrue="1">
      <formula>K117="走幅跳"</formula>
    </cfRule>
    <cfRule type="expression" dxfId="685" priority="395" stopIfTrue="1">
      <formula>K117="走高跳"</formula>
    </cfRule>
  </conditionalFormatting>
  <conditionalFormatting sqref="L119">
    <cfRule type="expression" dxfId="684" priority="386" stopIfTrue="1">
      <formula>K119="円盤投"</formula>
    </cfRule>
    <cfRule type="expression" dxfId="683" priority="387" stopIfTrue="1">
      <formula>K119="やり投"</formula>
    </cfRule>
    <cfRule type="expression" dxfId="682" priority="388" stopIfTrue="1">
      <formula>K119="砲丸投"</formula>
    </cfRule>
    <cfRule type="expression" dxfId="681" priority="389" stopIfTrue="1">
      <formula>K119="走幅跳"</formula>
    </cfRule>
    <cfRule type="expression" dxfId="680" priority="390" stopIfTrue="1">
      <formula>K119="走高跳"</formula>
    </cfRule>
  </conditionalFormatting>
  <conditionalFormatting sqref="L121">
    <cfRule type="expression" dxfId="679" priority="381" stopIfTrue="1">
      <formula>K121="円盤投"</formula>
    </cfRule>
    <cfRule type="expression" dxfId="678" priority="382" stopIfTrue="1">
      <formula>K121="やり投"</formula>
    </cfRule>
    <cfRule type="expression" dxfId="677" priority="383" stopIfTrue="1">
      <formula>K121="砲丸投"</formula>
    </cfRule>
    <cfRule type="expression" dxfId="676" priority="384" stopIfTrue="1">
      <formula>K121="走幅跳"</formula>
    </cfRule>
    <cfRule type="expression" dxfId="675" priority="385" stopIfTrue="1">
      <formula>K121="走高跳"</formula>
    </cfRule>
  </conditionalFormatting>
  <conditionalFormatting sqref="L123">
    <cfRule type="expression" dxfId="674" priority="376" stopIfTrue="1">
      <formula>K123="円盤投"</formula>
    </cfRule>
    <cfRule type="expression" dxfId="673" priority="377" stopIfTrue="1">
      <formula>K123="やり投"</formula>
    </cfRule>
    <cfRule type="expression" dxfId="672" priority="378" stopIfTrue="1">
      <formula>K123="砲丸投"</formula>
    </cfRule>
    <cfRule type="expression" dxfId="671" priority="379" stopIfTrue="1">
      <formula>K123="走幅跳"</formula>
    </cfRule>
    <cfRule type="expression" dxfId="670" priority="380" stopIfTrue="1">
      <formula>K123="走高跳"</formula>
    </cfRule>
  </conditionalFormatting>
  <conditionalFormatting sqref="L125">
    <cfRule type="expression" dxfId="669" priority="371" stopIfTrue="1">
      <formula>K125="円盤投"</formula>
    </cfRule>
    <cfRule type="expression" dxfId="668" priority="372" stopIfTrue="1">
      <formula>K125="やり投"</formula>
    </cfRule>
    <cfRule type="expression" dxfId="667" priority="373" stopIfTrue="1">
      <formula>K125="砲丸投"</formula>
    </cfRule>
    <cfRule type="expression" dxfId="666" priority="374" stopIfTrue="1">
      <formula>K125="走幅跳"</formula>
    </cfRule>
    <cfRule type="expression" dxfId="665" priority="375" stopIfTrue="1">
      <formula>K125="走高跳"</formula>
    </cfRule>
  </conditionalFormatting>
  <conditionalFormatting sqref="L127">
    <cfRule type="expression" dxfId="664" priority="366" stopIfTrue="1">
      <formula>K127="円盤投"</formula>
    </cfRule>
    <cfRule type="expression" dxfId="663" priority="367" stopIfTrue="1">
      <formula>K127="やり投"</formula>
    </cfRule>
    <cfRule type="expression" dxfId="662" priority="368" stopIfTrue="1">
      <formula>K127="砲丸投"</formula>
    </cfRule>
    <cfRule type="expression" dxfId="661" priority="369" stopIfTrue="1">
      <formula>K127="走幅跳"</formula>
    </cfRule>
    <cfRule type="expression" dxfId="660" priority="370" stopIfTrue="1">
      <formula>K127="走高跳"</formula>
    </cfRule>
  </conditionalFormatting>
  <conditionalFormatting sqref="L129">
    <cfRule type="expression" dxfId="659" priority="361" stopIfTrue="1">
      <formula>K129="円盤投"</formula>
    </cfRule>
    <cfRule type="expression" dxfId="658" priority="362" stopIfTrue="1">
      <formula>K129="やり投"</formula>
    </cfRule>
    <cfRule type="expression" dxfId="657" priority="363" stopIfTrue="1">
      <formula>K129="砲丸投"</formula>
    </cfRule>
    <cfRule type="expression" dxfId="656" priority="364" stopIfTrue="1">
      <formula>K129="走幅跳"</formula>
    </cfRule>
    <cfRule type="expression" dxfId="655" priority="365" stopIfTrue="1">
      <formula>K129="走高跳"</formula>
    </cfRule>
  </conditionalFormatting>
  <conditionalFormatting sqref="L131">
    <cfRule type="expression" dxfId="654" priority="356" stopIfTrue="1">
      <formula>K131="円盤投"</formula>
    </cfRule>
    <cfRule type="expression" dxfId="653" priority="357" stopIfTrue="1">
      <formula>K131="やり投"</formula>
    </cfRule>
    <cfRule type="expression" dxfId="652" priority="358" stopIfTrue="1">
      <formula>K131="砲丸投"</formula>
    </cfRule>
    <cfRule type="expression" dxfId="651" priority="359" stopIfTrue="1">
      <formula>K131="走幅跳"</formula>
    </cfRule>
    <cfRule type="expression" dxfId="650" priority="360" stopIfTrue="1">
      <formula>K131="走高跳"</formula>
    </cfRule>
  </conditionalFormatting>
  <conditionalFormatting sqref="L133">
    <cfRule type="expression" dxfId="649" priority="351" stopIfTrue="1">
      <formula>K133="円盤投"</formula>
    </cfRule>
    <cfRule type="expression" dxfId="648" priority="352" stopIfTrue="1">
      <formula>K133="やり投"</formula>
    </cfRule>
    <cfRule type="expression" dxfId="647" priority="353" stopIfTrue="1">
      <formula>K133="砲丸投"</formula>
    </cfRule>
    <cfRule type="expression" dxfId="646" priority="354" stopIfTrue="1">
      <formula>K133="走幅跳"</formula>
    </cfRule>
    <cfRule type="expression" dxfId="645" priority="355" stopIfTrue="1">
      <formula>K133="走高跳"</formula>
    </cfRule>
  </conditionalFormatting>
  <conditionalFormatting sqref="L135">
    <cfRule type="expression" dxfId="644" priority="346" stopIfTrue="1">
      <formula>K135="円盤投"</formula>
    </cfRule>
    <cfRule type="expression" dxfId="643" priority="347" stopIfTrue="1">
      <formula>K135="やり投"</formula>
    </cfRule>
    <cfRule type="expression" dxfId="642" priority="348" stopIfTrue="1">
      <formula>K135="砲丸投"</formula>
    </cfRule>
    <cfRule type="expression" dxfId="641" priority="349" stopIfTrue="1">
      <formula>K135="走幅跳"</formula>
    </cfRule>
    <cfRule type="expression" dxfId="640" priority="350" stopIfTrue="1">
      <formula>K135="走高跳"</formula>
    </cfRule>
  </conditionalFormatting>
  <conditionalFormatting sqref="L139">
    <cfRule type="expression" dxfId="639" priority="336" stopIfTrue="1">
      <formula>K139="円盤投"</formula>
    </cfRule>
    <cfRule type="expression" dxfId="638" priority="337" stopIfTrue="1">
      <formula>K139="やり投"</formula>
    </cfRule>
    <cfRule type="expression" dxfId="637" priority="338" stopIfTrue="1">
      <formula>K139="砲丸投"</formula>
    </cfRule>
    <cfRule type="expression" dxfId="636" priority="339" stopIfTrue="1">
      <formula>K139="走幅跳"</formula>
    </cfRule>
    <cfRule type="expression" dxfId="635" priority="340" stopIfTrue="1">
      <formula>K139="走高跳"</formula>
    </cfRule>
  </conditionalFormatting>
  <conditionalFormatting sqref="L141">
    <cfRule type="expression" dxfId="634" priority="331" stopIfTrue="1">
      <formula>K141="円盤投"</formula>
    </cfRule>
    <cfRule type="expression" dxfId="633" priority="332" stopIfTrue="1">
      <formula>K141="やり投"</formula>
    </cfRule>
    <cfRule type="expression" dxfId="632" priority="333" stopIfTrue="1">
      <formula>K141="砲丸投"</formula>
    </cfRule>
    <cfRule type="expression" dxfId="631" priority="334" stopIfTrue="1">
      <formula>K141="走幅跳"</formula>
    </cfRule>
    <cfRule type="expression" dxfId="630" priority="335" stopIfTrue="1">
      <formula>K141="走高跳"</formula>
    </cfRule>
  </conditionalFormatting>
  <conditionalFormatting sqref="L143">
    <cfRule type="expression" dxfId="629" priority="326" stopIfTrue="1">
      <formula>K143="円盤投"</formula>
    </cfRule>
    <cfRule type="expression" dxfId="628" priority="327" stopIfTrue="1">
      <formula>K143="やり投"</formula>
    </cfRule>
    <cfRule type="expression" dxfId="627" priority="328" stopIfTrue="1">
      <formula>K143="砲丸投"</formula>
    </cfRule>
    <cfRule type="expression" dxfId="626" priority="329" stopIfTrue="1">
      <formula>K143="走幅跳"</formula>
    </cfRule>
    <cfRule type="expression" dxfId="625" priority="330" stopIfTrue="1">
      <formula>K143="走高跳"</formula>
    </cfRule>
  </conditionalFormatting>
  <conditionalFormatting sqref="L145">
    <cfRule type="expression" dxfId="624" priority="321" stopIfTrue="1">
      <formula>K145="円盤投"</formula>
    </cfRule>
    <cfRule type="expression" dxfId="623" priority="322" stopIfTrue="1">
      <formula>K145="やり投"</formula>
    </cfRule>
    <cfRule type="expression" dxfId="622" priority="323" stopIfTrue="1">
      <formula>K145="砲丸投"</formula>
    </cfRule>
    <cfRule type="expression" dxfId="621" priority="324" stopIfTrue="1">
      <formula>K145="走幅跳"</formula>
    </cfRule>
    <cfRule type="expression" dxfId="620" priority="325" stopIfTrue="1">
      <formula>K145="走高跳"</formula>
    </cfRule>
  </conditionalFormatting>
  <conditionalFormatting sqref="L147">
    <cfRule type="expression" dxfId="619" priority="316" stopIfTrue="1">
      <formula>K147="円盤投"</formula>
    </cfRule>
    <cfRule type="expression" dxfId="618" priority="317" stopIfTrue="1">
      <formula>K147="やり投"</formula>
    </cfRule>
    <cfRule type="expression" dxfId="617" priority="318" stopIfTrue="1">
      <formula>K147="砲丸投"</formula>
    </cfRule>
    <cfRule type="expression" dxfId="616" priority="319" stopIfTrue="1">
      <formula>K147="走幅跳"</formula>
    </cfRule>
    <cfRule type="expression" dxfId="615" priority="320" stopIfTrue="1">
      <formula>K147="走高跳"</formula>
    </cfRule>
  </conditionalFormatting>
  <conditionalFormatting sqref="L149">
    <cfRule type="expression" dxfId="614" priority="311" stopIfTrue="1">
      <formula>K149="円盤投"</formula>
    </cfRule>
    <cfRule type="expression" dxfId="613" priority="312" stopIfTrue="1">
      <formula>K149="やり投"</formula>
    </cfRule>
    <cfRule type="expression" dxfId="612" priority="313" stopIfTrue="1">
      <formula>K149="砲丸投"</formula>
    </cfRule>
    <cfRule type="expression" dxfId="611" priority="314" stopIfTrue="1">
      <formula>K149="走幅跳"</formula>
    </cfRule>
    <cfRule type="expression" dxfId="610" priority="315" stopIfTrue="1">
      <formula>K149="走高跳"</formula>
    </cfRule>
  </conditionalFormatting>
  <conditionalFormatting sqref="L151">
    <cfRule type="expression" dxfId="609" priority="306" stopIfTrue="1">
      <formula>K151="円盤投"</formula>
    </cfRule>
    <cfRule type="expression" dxfId="608" priority="307" stopIfTrue="1">
      <formula>K151="やり投"</formula>
    </cfRule>
    <cfRule type="expression" dxfId="607" priority="308" stopIfTrue="1">
      <formula>K151="砲丸投"</formula>
    </cfRule>
    <cfRule type="expression" dxfId="606" priority="309" stopIfTrue="1">
      <formula>K151="走幅跳"</formula>
    </cfRule>
    <cfRule type="expression" dxfId="605" priority="310" stopIfTrue="1">
      <formula>K151="走高跳"</formula>
    </cfRule>
  </conditionalFormatting>
  <conditionalFormatting sqref="L153">
    <cfRule type="expression" dxfId="604" priority="301" stopIfTrue="1">
      <formula>K153="円盤投"</formula>
    </cfRule>
    <cfRule type="expression" dxfId="603" priority="302" stopIfTrue="1">
      <formula>K153="やり投"</formula>
    </cfRule>
    <cfRule type="expression" dxfId="602" priority="303" stopIfTrue="1">
      <formula>K153="砲丸投"</formula>
    </cfRule>
    <cfRule type="expression" dxfId="601" priority="304" stopIfTrue="1">
      <formula>K153="走幅跳"</formula>
    </cfRule>
    <cfRule type="expression" dxfId="600" priority="305" stopIfTrue="1">
      <formula>K153="走高跳"</formula>
    </cfRule>
  </conditionalFormatting>
  <conditionalFormatting sqref="H168">
    <cfRule type="expression" dxfId="599" priority="296" stopIfTrue="1">
      <formula>G168="円盤投"</formula>
    </cfRule>
    <cfRule type="expression" dxfId="598" priority="297" stopIfTrue="1">
      <formula>G168="やり投"</formula>
    </cfRule>
    <cfRule type="expression" dxfId="597" priority="298" stopIfTrue="1">
      <formula>G168="砲丸投"</formula>
    </cfRule>
    <cfRule type="expression" dxfId="596" priority="299" stopIfTrue="1">
      <formula>G168="走幅跳"</formula>
    </cfRule>
    <cfRule type="expression" dxfId="595" priority="300" stopIfTrue="1">
      <formula>G168="走高跳"</formula>
    </cfRule>
  </conditionalFormatting>
  <conditionalFormatting sqref="L190">
    <cfRule type="expression" dxfId="594" priority="41" stopIfTrue="1">
      <formula>K190="円盤投"</formula>
    </cfRule>
    <cfRule type="expression" dxfId="593" priority="42" stopIfTrue="1">
      <formula>K190="やり投"</formula>
    </cfRule>
    <cfRule type="expression" dxfId="592" priority="43" stopIfTrue="1">
      <formula>K190="砲丸投"</formula>
    </cfRule>
    <cfRule type="expression" dxfId="591" priority="44" stopIfTrue="1">
      <formula>K190="走幅跳"</formula>
    </cfRule>
    <cfRule type="expression" dxfId="590" priority="45" stopIfTrue="1">
      <formula>K190="走高跳"</formula>
    </cfRule>
  </conditionalFormatting>
  <conditionalFormatting sqref="J194">
    <cfRule type="expression" dxfId="589" priority="131" stopIfTrue="1">
      <formula>I194="円盤投"</formula>
    </cfRule>
    <cfRule type="expression" dxfId="588" priority="132" stopIfTrue="1">
      <formula>I194="やり投"</formula>
    </cfRule>
    <cfRule type="expression" dxfId="587" priority="133" stopIfTrue="1">
      <formula>I194="砲丸投"</formula>
    </cfRule>
    <cfRule type="expression" dxfId="586" priority="134" stopIfTrue="1">
      <formula>I194="走幅跳"</formula>
    </cfRule>
    <cfRule type="expression" dxfId="585" priority="135" stopIfTrue="1">
      <formula>I194="走高跳"</formula>
    </cfRule>
  </conditionalFormatting>
  <conditionalFormatting sqref="H196">
    <cfRule type="expression" dxfId="584" priority="226" stopIfTrue="1">
      <formula>G196="円盤投"</formula>
    </cfRule>
    <cfRule type="expression" dxfId="583" priority="227" stopIfTrue="1">
      <formula>G196="やり投"</formula>
    </cfRule>
    <cfRule type="expression" dxfId="582" priority="228" stopIfTrue="1">
      <formula>G196="砲丸投"</formula>
    </cfRule>
    <cfRule type="expression" dxfId="581" priority="229" stopIfTrue="1">
      <formula>G196="走幅跳"</formula>
    </cfRule>
    <cfRule type="expression" dxfId="580" priority="230" stopIfTrue="1">
      <formula>G196="走高跳"</formula>
    </cfRule>
  </conditionalFormatting>
  <conditionalFormatting sqref="J202">
    <cfRule type="expression" dxfId="579" priority="111" stopIfTrue="1">
      <formula>I202="円盤投"</formula>
    </cfRule>
    <cfRule type="expression" dxfId="578" priority="112" stopIfTrue="1">
      <formula>I202="やり投"</formula>
    </cfRule>
    <cfRule type="expression" dxfId="577" priority="113" stopIfTrue="1">
      <formula>I202="砲丸投"</formula>
    </cfRule>
    <cfRule type="expression" dxfId="576" priority="114" stopIfTrue="1">
      <formula>I202="走幅跳"</formula>
    </cfRule>
    <cfRule type="expression" dxfId="575" priority="115" stopIfTrue="1">
      <formula>I202="走高跳"</formula>
    </cfRule>
  </conditionalFormatting>
  <conditionalFormatting sqref="J200">
    <cfRule type="expression" dxfId="574" priority="116" stopIfTrue="1">
      <formula>I200="円盤投"</formula>
    </cfRule>
    <cfRule type="expression" dxfId="573" priority="117" stopIfTrue="1">
      <formula>I200="やり投"</formula>
    </cfRule>
    <cfRule type="expression" dxfId="572" priority="118" stopIfTrue="1">
      <formula>I200="砲丸投"</formula>
    </cfRule>
    <cfRule type="expression" dxfId="571" priority="119" stopIfTrue="1">
      <formula>I200="走幅跳"</formula>
    </cfRule>
    <cfRule type="expression" dxfId="570" priority="120" stopIfTrue="1">
      <formula>I200="走高跳"</formula>
    </cfRule>
  </conditionalFormatting>
  <conditionalFormatting sqref="H202">
    <cfRule type="expression" dxfId="569" priority="211" stopIfTrue="1">
      <formula>G202="円盤投"</formula>
    </cfRule>
    <cfRule type="expression" dxfId="568" priority="212" stopIfTrue="1">
      <formula>G202="やり投"</formula>
    </cfRule>
    <cfRule type="expression" dxfId="567" priority="213" stopIfTrue="1">
      <formula>G202="砲丸投"</formula>
    </cfRule>
    <cfRule type="expression" dxfId="566" priority="214" stopIfTrue="1">
      <formula>G202="走幅跳"</formula>
    </cfRule>
    <cfRule type="expression" dxfId="565" priority="215" stopIfTrue="1">
      <formula>G202="走高跳"</formula>
    </cfRule>
  </conditionalFormatting>
  <conditionalFormatting sqref="J206">
    <cfRule type="expression" dxfId="564" priority="101" stopIfTrue="1">
      <formula>I206="円盤投"</formula>
    </cfRule>
    <cfRule type="expression" dxfId="563" priority="102" stopIfTrue="1">
      <formula>I206="やり投"</formula>
    </cfRule>
    <cfRule type="expression" dxfId="562" priority="103" stopIfTrue="1">
      <formula>I206="砲丸投"</formula>
    </cfRule>
    <cfRule type="expression" dxfId="561" priority="104" stopIfTrue="1">
      <formula>I206="走幅跳"</formula>
    </cfRule>
    <cfRule type="expression" dxfId="560" priority="105" stopIfTrue="1">
      <formula>I206="走高跳"</formula>
    </cfRule>
  </conditionalFormatting>
  <conditionalFormatting sqref="J168">
    <cfRule type="expression" dxfId="559" priority="196" stopIfTrue="1">
      <formula>I168="円盤投"</formula>
    </cfRule>
    <cfRule type="expression" dxfId="558" priority="197" stopIfTrue="1">
      <formula>I168="やり投"</formula>
    </cfRule>
    <cfRule type="expression" dxfId="557" priority="198" stopIfTrue="1">
      <formula>I168="砲丸投"</formula>
    </cfRule>
    <cfRule type="expression" dxfId="556" priority="199" stopIfTrue="1">
      <formula>I168="走幅跳"</formula>
    </cfRule>
    <cfRule type="expression" dxfId="555" priority="200" stopIfTrue="1">
      <formula>I168="走高跳"</formula>
    </cfRule>
  </conditionalFormatting>
  <conditionalFormatting sqref="H170">
    <cfRule type="expression" dxfId="554" priority="291" stopIfTrue="1">
      <formula>G170="円盤投"</formula>
    </cfRule>
    <cfRule type="expression" dxfId="553" priority="292" stopIfTrue="1">
      <formula>G170="やり投"</formula>
    </cfRule>
    <cfRule type="expression" dxfId="552" priority="293" stopIfTrue="1">
      <formula>G170="砲丸投"</formula>
    </cfRule>
    <cfRule type="expression" dxfId="551" priority="294" stopIfTrue="1">
      <formula>G170="走幅跳"</formula>
    </cfRule>
    <cfRule type="expression" dxfId="550" priority="295" stopIfTrue="1">
      <formula>G170="走高跳"</formula>
    </cfRule>
  </conditionalFormatting>
  <conditionalFormatting sqref="H172">
    <cfRule type="expression" dxfId="549" priority="286" stopIfTrue="1">
      <formula>G172="円盤投"</formula>
    </cfRule>
    <cfRule type="expression" dxfId="548" priority="287" stopIfTrue="1">
      <formula>G172="やり投"</formula>
    </cfRule>
    <cfRule type="expression" dxfId="547" priority="288" stopIfTrue="1">
      <formula>G172="砲丸投"</formula>
    </cfRule>
    <cfRule type="expression" dxfId="546" priority="289" stopIfTrue="1">
      <formula>G172="走幅跳"</formula>
    </cfRule>
    <cfRule type="expression" dxfId="545" priority="290" stopIfTrue="1">
      <formula>G172="走高跳"</formula>
    </cfRule>
  </conditionalFormatting>
  <conditionalFormatting sqref="H174">
    <cfRule type="expression" dxfId="544" priority="281" stopIfTrue="1">
      <formula>G174="円盤投"</formula>
    </cfRule>
    <cfRule type="expression" dxfId="543" priority="282" stopIfTrue="1">
      <formula>G174="やり投"</formula>
    </cfRule>
    <cfRule type="expression" dxfId="542" priority="283" stopIfTrue="1">
      <formula>G174="砲丸投"</formula>
    </cfRule>
    <cfRule type="expression" dxfId="541" priority="284" stopIfTrue="1">
      <formula>G174="走幅跳"</formula>
    </cfRule>
    <cfRule type="expression" dxfId="540" priority="285" stopIfTrue="1">
      <formula>G174="走高跳"</formula>
    </cfRule>
  </conditionalFormatting>
  <conditionalFormatting sqref="H176">
    <cfRule type="expression" dxfId="539" priority="276" stopIfTrue="1">
      <formula>G176="円盤投"</formula>
    </cfRule>
    <cfRule type="expression" dxfId="538" priority="277" stopIfTrue="1">
      <formula>G176="やり投"</formula>
    </cfRule>
    <cfRule type="expression" dxfId="537" priority="278" stopIfTrue="1">
      <formula>G176="砲丸投"</formula>
    </cfRule>
    <cfRule type="expression" dxfId="536" priority="279" stopIfTrue="1">
      <formula>G176="走幅跳"</formula>
    </cfRule>
    <cfRule type="expression" dxfId="535" priority="280" stopIfTrue="1">
      <formula>G176="走高跳"</formula>
    </cfRule>
  </conditionalFormatting>
  <conditionalFormatting sqref="H178">
    <cfRule type="expression" dxfId="534" priority="271" stopIfTrue="1">
      <formula>G178="円盤投"</formula>
    </cfRule>
    <cfRule type="expression" dxfId="533" priority="272" stopIfTrue="1">
      <formula>G178="やり投"</formula>
    </cfRule>
    <cfRule type="expression" dxfId="532" priority="273" stopIfTrue="1">
      <formula>G178="砲丸投"</formula>
    </cfRule>
    <cfRule type="expression" dxfId="531" priority="274" stopIfTrue="1">
      <formula>G178="走幅跳"</formula>
    </cfRule>
    <cfRule type="expression" dxfId="530" priority="275" stopIfTrue="1">
      <formula>G178="走高跳"</formula>
    </cfRule>
  </conditionalFormatting>
  <conditionalFormatting sqref="H180">
    <cfRule type="expression" dxfId="529" priority="266" stopIfTrue="1">
      <formula>G180="円盤投"</formula>
    </cfRule>
    <cfRule type="expression" dxfId="528" priority="267" stopIfTrue="1">
      <formula>G180="やり投"</formula>
    </cfRule>
    <cfRule type="expression" dxfId="527" priority="268" stopIfTrue="1">
      <formula>G180="砲丸投"</formula>
    </cfRule>
    <cfRule type="expression" dxfId="526" priority="269" stopIfTrue="1">
      <formula>G180="走幅跳"</formula>
    </cfRule>
    <cfRule type="expression" dxfId="525" priority="270" stopIfTrue="1">
      <formula>G180="走高跳"</formula>
    </cfRule>
  </conditionalFormatting>
  <conditionalFormatting sqref="H182">
    <cfRule type="expression" dxfId="524" priority="261" stopIfTrue="1">
      <formula>G182="円盤投"</formula>
    </cfRule>
    <cfRule type="expression" dxfId="523" priority="262" stopIfTrue="1">
      <formula>G182="やり投"</formula>
    </cfRule>
    <cfRule type="expression" dxfId="522" priority="263" stopIfTrue="1">
      <formula>G182="砲丸投"</formula>
    </cfRule>
    <cfRule type="expression" dxfId="521" priority="264" stopIfTrue="1">
      <formula>G182="走幅跳"</formula>
    </cfRule>
    <cfRule type="expression" dxfId="520" priority="265" stopIfTrue="1">
      <formula>G182="走高跳"</formula>
    </cfRule>
  </conditionalFormatting>
  <conditionalFormatting sqref="H184">
    <cfRule type="expression" dxfId="519" priority="256" stopIfTrue="1">
      <formula>G184="円盤投"</formula>
    </cfRule>
    <cfRule type="expression" dxfId="518" priority="257" stopIfTrue="1">
      <formula>G184="やり投"</formula>
    </cfRule>
    <cfRule type="expression" dxfId="517" priority="258" stopIfTrue="1">
      <formula>G184="砲丸投"</formula>
    </cfRule>
    <cfRule type="expression" dxfId="516" priority="259" stopIfTrue="1">
      <formula>G184="走幅跳"</formula>
    </cfRule>
    <cfRule type="expression" dxfId="515" priority="260" stopIfTrue="1">
      <formula>G184="走高跳"</formula>
    </cfRule>
  </conditionalFormatting>
  <conditionalFormatting sqref="H186">
    <cfRule type="expression" dxfId="514" priority="251" stopIfTrue="1">
      <formula>G186="円盤投"</formula>
    </cfRule>
    <cfRule type="expression" dxfId="513" priority="252" stopIfTrue="1">
      <formula>G186="やり投"</formula>
    </cfRule>
    <cfRule type="expression" dxfId="512" priority="253" stopIfTrue="1">
      <formula>G186="砲丸投"</formula>
    </cfRule>
    <cfRule type="expression" dxfId="511" priority="254" stopIfTrue="1">
      <formula>G186="走幅跳"</formula>
    </cfRule>
    <cfRule type="expression" dxfId="510" priority="255" stopIfTrue="1">
      <formula>G186="走高跳"</formula>
    </cfRule>
  </conditionalFormatting>
  <conditionalFormatting sqref="H188">
    <cfRule type="expression" dxfId="509" priority="246" stopIfTrue="1">
      <formula>G188="円盤投"</formula>
    </cfRule>
    <cfRule type="expression" dxfId="508" priority="247" stopIfTrue="1">
      <formula>G188="やり投"</formula>
    </cfRule>
    <cfRule type="expression" dxfId="507" priority="248" stopIfTrue="1">
      <formula>G188="砲丸投"</formula>
    </cfRule>
    <cfRule type="expression" dxfId="506" priority="249" stopIfTrue="1">
      <formula>G188="走幅跳"</formula>
    </cfRule>
    <cfRule type="expression" dxfId="505" priority="250" stopIfTrue="1">
      <formula>G188="走高跳"</formula>
    </cfRule>
  </conditionalFormatting>
  <conditionalFormatting sqref="H190">
    <cfRule type="expression" dxfId="504" priority="241" stopIfTrue="1">
      <formula>G190="円盤投"</formula>
    </cfRule>
    <cfRule type="expression" dxfId="503" priority="242" stopIfTrue="1">
      <formula>G190="やり投"</formula>
    </cfRule>
    <cfRule type="expression" dxfId="502" priority="243" stopIfTrue="1">
      <formula>G190="砲丸投"</formula>
    </cfRule>
    <cfRule type="expression" dxfId="501" priority="244" stopIfTrue="1">
      <formula>G190="走幅跳"</formula>
    </cfRule>
    <cfRule type="expression" dxfId="500" priority="245" stopIfTrue="1">
      <formula>G190="走高跳"</formula>
    </cfRule>
  </conditionalFormatting>
  <conditionalFormatting sqref="H192">
    <cfRule type="expression" dxfId="499" priority="236" stopIfTrue="1">
      <formula>G192="円盤投"</formula>
    </cfRule>
    <cfRule type="expression" dxfId="498" priority="237" stopIfTrue="1">
      <formula>G192="やり投"</formula>
    </cfRule>
    <cfRule type="expression" dxfId="497" priority="238" stopIfTrue="1">
      <formula>G192="砲丸投"</formula>
    </cfRule>
    <cfRule type="expression" dxfId="496" priority="239" stopIfTrue="1">
      <formula>G192="走幅跳"</formula>
    </cfRule>
    <cfRule type="expression" dxfId="495" priority="240" stopIfTrue="1">
      <formula>G192="走高跳"</formula>
    </cfRule>
  </conditionalFormatting>
  <conditionalFormatting sqref="H194">
    <cfRule type="expression" dxfId="494" priority="231" stopIfTrue="1">
      <formula>G194="円盤投"</formula>
    </cfRule>
    <cfRule type="expression" dxfId="493" priority="232" stopIfTrue="1">
      <formula>G194="やり投"</formula>
    </cfRule>
    <cfRule type="expression" dxfId="492" priority="233" stopIfTrue="1">
      <formula>G194="砲丸投"</formula>
    </cfRule>
    <cfRule type="expression" dxfId="491" priority="234" stopIfTrue="1">
      <formula>G194="走幅跳"</formula>
    </cfRule>
    <cfRule type="expression" dxfId="490" priority="235" stopIfTrue="1">
      <formula>G194="走高跳"</formula>
    </cfRule>
  </conditionalFormatting>
  <conditionalFormatting sqref="H198">
    <cfRule type="expression" dxfId="489" priority="221" stopIfTrue="1">
      <formula>G198="円盤投"</formula>
    </cfRule>
    <cfRule type="expression" dxfId="488" priority="222" stopIfTrue="1">
      <formula>G198="やり投"</formula>
    </cfRule>
    <cfRule type="expression" dxfId="487" priority="223" stopIfTrue="1">
      <formula>G198="砲丸投"</formula>
    </cfRule>
    <cfRule type="expression" dxfId="486" priority="224" stopIfTrue="1">
      <formula>G198="走幅跳"</formula>
    </cfRule>
    <cfRule type="expression" dxfId="485" priority="225" stopIfTrue="1">
      <formula>G198="走高跳"</formula>
    </cfRule>
  </conditionalFormatting>
  <conditionalFormatting sqref="H200">
    <cfRule type="expression" dxfId="484" priority="216" stopIfTrue="1">
      <formula>G200="円盤投"</formula>
    </cfRule>
    <cfRule type="expression" dxfId="483" priority="217" stopIfTrue="1">
      <formula>G200="やり投"</formula>
    </cfRule>
    <cfRule type="expression" dxfId="482" priority="218" stopIfTrue="1">
      <formula>G200="砲丸投"</formula>
    </cfRule>
    <cfRule type="expression" dxfId="481" priority="219" stopIfTrue="1">
      <formula>G200="走幅跳"</formula>
    </cfRule>
    <cfRule type="expression" dxfId="480" priority="220" stopIfTrue="1">
      <formula>G200="走高跳"</formula>
    </cfRule>
  </conditionalFormatting>
  <conditionalFormatting sqref="H204">
    <cfRule type="expression" dxfId="479" priority="206" stopIfTrue="1">
      <formula>G204="円盤投"</formula>
    </cfRule>
    <cfRule type="expression" dxfId="478" priority="207" stopIfTrue="1">
      <formula>G204="やり投"</formula>
    </cfRule>
    <cfRule type="expression" dxfId="477" priority="208" stopIfTrue="1">
      <formula>G204="砲丸投"</formula>
    </cfRule>
    <cfRule type="expression" dxfId="476" priority="209" stopIfTrue="1">
      <formula>G204="走幅跳"</formula>
    </cfRule>
    <cfRule type="expression" dxfId="475" priority="210" stopIfTrue="1">
      <formula>G204="走高跳"</formula>
    </cfRule>
  </conditionalFormatting>
  <conditionalFormatting sqref="H206">
    <cfRule type="expression" dxfId="474" priority="201" stopIfTrue="1">
      <formula>G206="円盤投"</formula>
    </cfRule>
    <cfRule type="expression" dxfId="473" priority="202" stopIfTrue="1">
      <formula>G206="やり投"</formula>
    </cfRule>
    <cfRule type="expression" dxfId="472" priority="203" stopIfTrue="1">
      <formula>G206="砲丸投"</formula>
    </cfRule>
    <cfRule type="expression" dxfId="471" priority="204" stopIfTrue="1">
      <formula>G206="走幅跳"</formula>
    </cfRule>
    <cfRule type="expression" dxfId="470" priority="205" stopIfTrue="1">
      <formula>G206="走高跳"</formula>
    </cfRule>
  </conditionalFormatting>
  <conditionalFormatting sqref="J170">
    <cfRule type="expression" dxfId="469" priority="191" stopIfTrue="1">
      <formula>I170="円盤投"</formula>
    </cfRule>
    <cfRule type="expression" dxfId="468" priority="192" stopIfTrue="1">
      <formula>I170="やり投"</formula>
    </cfRule>
    <cfRule type="expression" dxfId="467" priority="193" stopIfTrue="1">
      <formula>I170="砲丸投"</formula>
    </cfRule>
    <cfRule type="expression" dxfId="466" priority="194" stopIfTrue="1">
      <formula>I170="走幅跳"</formula>
    </cfRule>
    <cfRule type="expression" dxfId="465" priority="195" stopIfTrue="1">
      <formula>I170="走高跳"</formula>
    </cfRule>
  </conditionalFormatting>
  <conditionalFormatting sqref="J172">
    <cfRule type="expression" dxfId="464" priority="186" stopIfTrue="1">
      <formula>I172="円盤投"</formula>
    </cfRule>
    <cfRule type="expression" dxfId="463" priority="187" stopIfTrue="1">
      <formula>I172="やり投"</formula>
    </cfRule>
    <cfRule type="expression" dxfId="462" priority="188" stopIfTrue="1">
      <formula>I172="砲丸投"</formula>
    </cfRule>
    <cfRule type="expression" dxfId="461" priority="189" stopIfTrue="1">
      <formula>I172="走幅跳"</formula>
    </cfRule>
    <cfRule type="expression" dxfId="460" priority="190" stopIfTrue="1">
      <formula>I172="走高跳"</formula>
    </cfRule>
  </conditionalFormatting>
  <conditionalFormatting sqref="J174">
    <cfRule type="expression" dxfId="459" priority="181" stopIfTrue="1">
      <formula>I174="円盤投"</formula>
    </cfRule>
    <cfRule type="expression" dxfId="458" priority="182" stopIfTrue="1">
      <formula>I174="やり投"</formula>
    </cfRule>
    <cfRule type="expression" dxfId="457" priority="183" stopIfTrue="1">
      <formula>I174="砲丸投"</formula>
    </cfRule>
    <cfRule type="expression" dxfId="456" priority="184" stopIfTrue="1">
      <formula>I174="走幅跳"</formula>
    </cfRule>
    <cfRule type="expression" dxfId="455" priority="185" stopIfTrue="1">
      <formula>I174="走高跳"</formula>
    </cfRule>
  </conditionalFormatting>
  <conditionalFormatting sqref="J176">
    <cfRule type="expression" dxfId="454" priority="176" stopIfTrue="1">
      <formula>I176="円盤投"</formula>
    </cfRule>
    <cfRule type="expression" dxfId="453" priority="177" stopIfTrue="1">
      <formula>I176="やり投"</formula>
    </cfRule>
    <cfRule type="expression" dxfId="452" priority="178" stopIfTrue="1">
      <formula>I176="砲丸投"</formula>
    </cfRule>
    <cfRule type="expression" dxfId="451" priority="179" stopIfTrue="1">
      <formula>I176="走幅跳"</formula>
    </cfRule>
    <cfRule type="expression" dxfId="450" priority="180" stopIfTrue="1">
      <formula>I176="走高跳"</formula>
    </cfRule>
  </conditionalFormatting>
  <conditionalFormatting sqref="J178">
    <cfRule type="expression" dxfId="449" priority="171" stopIfTrue="1">
      <formula>I178="円盤投"</formula>
    </cfRule>
    <cfRule type="expression" dxfId="448" priority="172" stopIfTrue="1">
      <formula>I178="やり投"</formula>
    </cfRule>
    <cfRule type="expression" dxfId="447" priority="173" stopIfTrue="1">
      <formula>I178="砲丸投"</formula>
    </cfRule>
    <cfRule type="expression" dxfId="446" priority="174" stopIfTrue="1">
      <formula>I178="走幅跳"</formula>
    </cfRule>
    <cfRule type="expression" dxfId="445" priority="175" stopIfTrue="1">
      <formula>I178="走高跳"</formula>
    </cfRule>
  </conditionalFormatting>
  <conditionalFormatting sqref="J180">
    <cfRule type="expression" dxfId="444" priority="166" stopIfTrue="1">
      <formula>I180="円盤投"</formula>
    </cfRule>
    <cfRule type="expression" dxfId="443" priority="167" stopIfTrue="1">
      <formula>I180="やり投"</formula>
    </cfRule>
    <cfRule type="expression" dxfId="442" priority="168" stopIfTrue="1">
      <formula>I180="砲丸投"</formula>
    </cfRule>
    <cfRule type="expression" dxfId="441" priority="169" stopIfTrue="1">
      <formula>I180="走幅跳"</formula>
    </cfRule>
    <cfRule type="expression" dxfId="440" priority="170" stopIfTrue="1">
      <formula>I180="走高跳"</formula>
    </cfRule>
  </conditionalFormatting>
  <conditionalFormatting sqref="J182">
    <cfRule type="expression" dxfId="439" priority="161" stopIfTrue="1">
      <formula>I182="円盤投"</formula>
    </cfRule>
    <cfRule type="expression" dxfId="438" priority="162" stopIfTrue="1">
      <formula>I182="やり投"</formula>
    </cfRule>
    <cfRule type="expression" dxfId="437" priority="163" stopIfTrue="1">
      <formula>I182="砲丸投"</formula>
    </cfRule>
    <cfRule type="expression" dxfId="436" priority="164" stopIfTrue="1">
      <formula>I182="走幅跳"</formula>
    </cfRule>
    <cfRule type="expression" dxfId="435" priority="165" stopIfTrue="1">
      <formula>I182="走高跳"</formula>
    </cfRule>
  </conditionalFormatting>
  <conditionalFormatting sqref="J184">
    <cfRule type="expression" dxfId="434" priority="156" stopIfTrue="1">
      <formula>I184="円盤投"</formula>
    </cfRule>
    <cfRule type="expression" dxfId="433" priority="157" stopIfTrue="1">
      <formula>I184="やり投"</formula>
    </cfRule>
    <cfRule type="expression" dxfId="432" priority="158" stopIfTrue="1">
      <formula>I184="砲丸投"</formula>
    </cfRule>
    <cfRule type="expression" dxfId="431" priority="159" stopIfTrue="1">
      <formula>I184="走幅跳"</formula>
    </cfRule>
    <cfRule type="expression" dxfId="430" priority="160" stopIfTrue="1">
      <formula>I184="走高跳"</formula>
    </cfRule>
  </conditionalFormatting>
  <conditionalFormatting sqref="J186">
    <cfRule type="expression" dxfId="429" priority="151" stopIfTrue="1">
      <formula>I186="円盤投"</formula>
    </cfRule>
    <cfRule type="expression" dxfId="428" priority="152" stopIfTrue="1">
      <formula>I186="やり投"</formula>
    </cfRule>
    <cfRule type="expression" dxfId="427" priority="153" stopIfTrue="1">
      <formula>I186="砲丸投"</formula>
    </cfRule>
    <cfRule type="expression" dxfId="426" priority="154" stopIfTrue="1">
      <formula>I186="走幅跳"</formula>
    </cfRule>
    <cfRule type="expression" dxfId="425" priority="155" stopIfTrue="1">
      <formula>I186="走高跳"</formula>
    </cfRule>
  </conditionalFormatting>
  <conditionalFormatting sqref="J188">
    <cfRule type="expression" dxfId="424" priority="146" stopIfTrue="1">
      <formula>I188="円盤投"</formula>
    </cfRule>
    <cfRule type="expression" dxfId="423" priority="147" stopIfTrue="1">
      <formula>I188="やり投"</formula>
    </cfRule>
    <cfRule type="expression" dxfId="422" priority="148" stopIfTrue="1">
      <formula>I188="砲丸投"</formula>
    </cfRule>
    <cfRule type="expression" dxfId="421" priority="149" stopIfTrue="1">
      <formula>I188="走幅跳"</formula>
    </cfRule>
    <cfRule type="expression" dxfId="420" priority="150" stopIfTrue="1">
      <formula>I188="走高跳"</formula>
    </cfRule>
  </conditionalFormatting>
  <conditionalFormatting sqref="J190">
    <cfRule type="expression" dxfId="419" priority="141" stopIfTrue="1">
      <formula>I190="円盤投"</formula>
    </cfRule>
    <cfRule type="expression" dxfId="418" priority="142" stopIfTrue="1">
      <formula>I190="やり投"</formula>
    </cfRule>
    <cfRule type="expression" dxfId="417" priority="143" stopIfTrue="1">
      <formula>I190="砲丸投"</formula>
    </cfRule>
    <cfRule type="expression" dxfId="416" priority="144" stopIfTrue="1">
      <formula>I190="走幅跳"</formula>
    </cfRule>
    <cfRule type="expression" dxfId="415" priority="145" stopIfTrue="1">
      <formula>I190="走高跳"</formula>
    </cfRule>
  </conditionalFormatting>
  <conditionalFormatting sqref="J192">
    <cfRule type="expression" dxfId="414" priority="136" stopIfTrue="1">
      <formula>I192="円盤投"</formula>
    </cfRule>
    <cfRule type="expression" dxfId="413" priority="137" stopIfTrue="1">
      <formula>I192="やり投"</formula>
    </cfRule>
    <cfRule type="expression" dxfId="412" priority="138" stopIfTrue="1">
      <formula>I192="砲丸投"</formula>
    </cfRule>
    <cfRule type="expression" dxfId="411" priority="139" stopIfTrue="1">
      <formula>I192="走幅跳"</formula>
    </cfRule>
    <cfRule type="expression" dxfId="410" priority="140" stopIfTrue="1">
      <formula>I192="走高跳"</formula>
    </cfRule>
  </conditionalFormatting>
  <conditionalFormatting sqref="J196">
    <cfRule type="expression" dxfId="409" priority="126" stopIfTrue="1">
      <formula>I196="円盤投"</formula>
    </cfRule>
    <cfRule type="expression" dxfId="408" priority="127" stopIfTrue="1">
      <formula>I196="やり投"</formula>
    </cfRule>
    <cfRule type="expression" dxfId="407" priority="128" stopIfTrue="1">
      <formula>I196="砲丸投"</formula>
    </cfRule>
    <cfRule type="expression" dxfId="406" priority="129" stopIfTrue="1">
      <formula>I196="走幅跳"</formula>
    </cfRule>
    <cfRule type="expression" dxfId="405" priority="130" stopIfTrue="1">
      <formula>I196="走高跳"</formula>
    </cfRule>
  </conditionalFormatting>
  <conditionalFormatting sqref="J198">
    <cfRule type="expression" dxfId="404" priority="121" stopIfTrue="1">
      <formula>I198="円盤投"</formula>
    </cfRule>
    <cfRule type="expression" dxfId="403" priority="122" stopIfTrue="1">
      <formula>I198="やり投"</formula>
    </cfRule>
    <cfRule type="expression" dxfId="402" priority="123" stopIfTrue="1">
      <formula>I198="砲丸投"</formula>
    </cfRule>
    <cfRule type="expression" dxfId="401" priority="124" stopIfTrue="1">
      <formula>I198="走幅跳"</formula>
    </cfRule>
    <cfRule type="expression" dxfId="400" priority="125" stopIfTrue="1">
      <formula>I198="走高跳"</formula>
    </cfRule>
  </conditionalFormatting>
  <conditionalFormatting sqref="J204">
    <cfRule type="expression" dxfId="399" priority="106" stopIfTrue="1">
      <formula>I204="円盤投"</formula>
    </cfRule>
    <cfRule type="expression" dxfId="398" priority="107" stopIfTrue="1">
      <formula>I204="やり投"</formula>
    </cfRule>
    <cfRule type="expression" dxfId="397" priority="108" stopIfTrue="1">
      <formula>I204="砲丸投"</formula>
    </cfRule>
    <cfRule type="expression" dxfId="396" priority="109" stopIfTrue="1">
      <formula>I204="走幅跳"</formula>
    </cfRule>
    <cfRule type="expression" dxfId="395" priority="110" stopIfTrue="1">
      <formula>I204="走高跳"</formula>
    </cfRule>
  </conditionalFormatting>
  <conditionalFormatting sqref="L168">
    <cfRule type="expression" dxfId="394" priority="96" stopIfTrue="1">
      <formula>K168="円盤投"</formula>
    </cfRule>
    <cfRule type="expression" dxfId="393" priority="97" stopIfTrue="1">
      <formula>K168="やり投"</formula>
    </cfRule>
    <cfRule type="expression" dxfId="392" priority="98" stopIfTrue="1">
      <formula>K168="砲丸投"</formula>
    </cfRule>
    <cfRule type="expression" dxfId="391" priority="99" stopIfTrue="1">
      <formula>K168="走幅跳"</formula>
    </cfRule>
    <cfRule type="expression" dxfId="390" priority="100" stopIfTrue="1">
      <formula>K168="走高跳"</formula>
    </cfRule>
  </conditionalFormatting>
  <conditionalFormatting sqref="L170">
    <cfRule type="expression" dxfId="389" priority="91" stopIfTrue="1">
      <formula>K170="円盤投"</formula>
    </cfRule>
    <cfRule type="expression" dxfId="388" priority="92" stopIfTrue="1">
      <formula>K170="やり投"</formula>
    </cfRule>
    <cfRule type="expression" dxfId="387" priority="93" stopIfTrue="1">
      <formula>K170="砲丸投"</formula>
    </cfRule>
    <cfRule type="expression" dxfId="386" priority="94" stopIfTrue="1">
      <formula>K170="走幅跳"</formula>
    </cfRule>
    <cfRule type="expression" dxfId="385" priority="95" stopIfTrue="1">
      <formula>K170="走高跳"</formula>
    </cfRule>
  </conditionalFormatting>
  <conditionalFormatting sqref="L172">
    <cfRule type="expression" dxfId="384" priority="86" stopIfTrue="1">
      <formula>K172="円盤投"</formula>
    </cfRule>
    <cfRule type="expression" dxfId="383" priority="87" stopIfTrue="1">
      <formula>K172="やり投"</formula>
    </cfRule>
    <cfRule type="expression" dxfId="382" priority="88" stopIfTrue="1">
      <formula>K172="砲丸投"</formula>
    </cfRule>
    <cfRule type="expression" dxfId="381" priority="89" stopIfTrue="1">
      <formula>K172="走幅跳"</formula>
    </cfRule>
    <cfRule type="expression" dxfId="380" priority="90" stopIfTrue="1">
      <formula>K172="走高跳"</formula>
    </cfRule>
  </conditionalFormatting>
  <conditionalFormatting sqref="L174">
    <cfRule type="expression" dxfId="379" priority="81" stopIfTrue="1">
      <formula>K174="円盤投"</formula>
    </cfRule>
    <cfRule type="expression" dxfId="378" priority="82" stopIfTrue="1">
      <formula>K174="やり投"</formula>
    </cfRule>
    <cfRule type="expression" dxfId="377" priority="83" stopIfTrue="1">
      <formula>K174="砲丸投"</formula>
    </cfRule>
    <cfRule type="expression" dxfId="376" priority="84" stopIfTrue="1">
      <formula>K174="走幅跳"</formula>
    </cfRule>
    <cfRule type="expression" dxfId="375" priority="85" stopIfTrue="1">
      <formula>K174="走高跳"</formula>
    </cfRule>
  </conditionalFormatting>
  <conditionalFormatting sqref="L176">
    <cfRule type="expression" dxfId="374" priority="76" stopIfTrue="1">
      <formula>K176="円盤投"</formula>
    </cfRule>
    <cfRule type="expression" dxfId="373" priority="77" stopIfTrue="1">
      <formula>K176="やり投"</formula>
    </cfRule>
    <cfRule type="expression" dxfId="372" priority="78" stopIfTrue="1">
      <formula>K176="砲丸投"</formula>
    </cfRule>
    <cfRule type="expression" dxfId="371" priority="79" stopIfTrue="1">
      <formula>K176="走幅跳"</formula>
    </cfRule>
    <cfRule type="expression" dxfId="370" priority="80" stopIfTrue="1">
      <formula>K176="走高跳"</formula>
    </cfRule>
  </conditionalFormatting>
  <conditionalFormatting sqref="L178">
    <cfRule type="expression" dxfId="369" priority="71" stopIfTrue="1">
      <formula>K178="円盤投"</formula>
    </cfRule>
    <cfRule type="expression" dxfId="368" priority="72" stopIfTrue="1">
      <formula>K178="やり投"</formula>
    </cfRule>
    <cfRule type="expression" dxfId="367" priority="73" stopIfTrue="1">
      <formula>K178="砲丸投"</formula>
    </cfRule>
    <cfRule type="expression" dxfId="366" priority="74" stopIfTrue="1">
      <formula>K178="走幅跳"</formula>
    </cfRule>
    <cfRule type="expression" dxfId="365" priority="75" stopIfTrue="1">
      <formula>K178="走高跳"</formula>
    </cfRule>
  </conditionalFormatting>
  <conditionalFormatting sqref="L180">
    <cfRule type="expression" dxfId="364" priority="66" stopIfTrue="1">
      <formula>K180="円盤投"</formula>
    </cfRule>
    <cfRule type="expression" dxfId="363" priority="67" stopIfTrue="1">
      <formula>K180="やり投"</formula>
    </cfRule>
    <cfRule type="expression" dxfId="362" priority="68" stopIfTrue="1">
      <formula>K180="砲丸投"</formula>
    </cfRule>
    <cfRule type="expression" dxfId="361" priority="69" stopIfTrue="1">
      <formula>K180="走幅跳"</formula>
    </cfRule>
    <cfRule type="expression" dxfId="360" priority="70" stopIfTrue="1">
      <formula>K180="走高跳"</formula>
    </cfRule>
  </conditionalFormatting>
  <conditionalFormatting sqref="L182">
    <cfRule type="expression" dxfId="359" priority="61" stopIfTrue="1">
      <formula>K182="円盤投"</formula>
    </cfRule>
    <cfRule type="expression" dxfId="358" priority="62" stopIfTrue="1">
      <formula>K182="やり投"</formula>
    </cfRule>
    <cfRule type="expression" dxfId="357" priority="63" stopIfTrue="1">
      <formula>K182="砲丸投"</formula>
    </cfRule>
    <cfRule type="expression" dxfId="356" priority="64" stopIfTrue="1">
      <formula>K182="走幅跳"</formula>
    </cfRule>
    <cfRule type="expression" dxfId="355" priority="65" stopIfTrue="1">
      <formula>K182="走高跳"</formula>
    </cfRule>
  </conditionalFormatting>
  <conditionalFormatting sqref="L184">
    <cfRule type="expression" dxfId="354" priority="56" stopIfTrue="1">
      <formula>K184="円盤投"</formula>
    </cfRule>
    <cfRule type="expression" dxfId="353" priority="57" stopIfTrue="1">
      <formula>K184="やり投"</formula>
    </cfRule>
    <cfRule type="expression" dxfId="352" priority="58" stopIfTrue="1">
      <formula>K184="砲丸投"</formula>
    </cfRule>
    <cfRule type="expression" dxfId="351" priority="59" stopIfTrue="1">
      <formula>K184="走幅跳"</formula>
    </cfRule>
    <cfRule type="expression" dxfId="350" priority="60" stopIfTrue="1">
      <formula>K184="走高跳"</formula>
    </cfRule>
  </conditionalFormatting>
  <conditionalFormatting sqref="L186">
    <cfRule type="expression" dxfId="349" priority="51" stopIfTrue="1">
      <formula>K186="円盤投"</formula>
    </cfRule>
    <cfRule type="expression" dxfId="348" priority="52" stopIfTrue="1">
      <formula>K186="やり投"</formula>
    </cfRule>
    <cfRule type="expression" dxfId="347" priority="53" stopIfTrue="1">
      <formula>K186="砲丸投"</formula>
    </cfRule>
    <cfRule type="expression" dxfId="346" priority="54" stopIfTrue="1">
      <formula>K186="走幅跳"</formula>
    </cfRule>
    <cfRule type="expression" dxfId="345" priority="55" stopIfTrue="1">
      <formula>K186="走高跳"</formula>
    </cfRule>
  </conditionalFormatting>
  <conditionalFormatting sqref="L188">
    <cfRule type="expression" dxfId="344" priority="46" stopIfTrue="1">
      <formula>K188="円盤投"</formula>
    </cfRule>
    <cfRule type="expression" dxfId="343" priority="47" stopIfTrue="1">
      <formula>K188="やり投"</formula>
    </cfRule>
    <cfRule type="expression" dxfId="342" priority="48" stopIfTrue="1">
      <formula>K188="砲丸投"</formula>
    </cfRule>
    <cfRule type="expression" dxfId="341" priority="49" stopIfTrue="1">
      <formula>K188="走幅跳"</formula>
    </cfRule>
    <cfRule type="expression" dxfId="340" priority="50" stopIfTrue="1">
      <formula>K188="走高跳"</formula>
    </cfRule>
  </conditionalFormatting>
  <conditionalFormatting sqref="L192">
    <cfRule type="expression" dxfId="339" priority="36" stopIfTrue="1">
      <formula>K192="円盤投"</formula>
    </cfRule>
    <cfRule type="expression" dxfId="338" priority="37" stopIfTrue="1">
      <formula>K192="やり投"</formula>
    </cfRule>
    <cfRule type="expression" dxfId="337" priority="38" stopIfTrue="1">
      <formula>K192="砲丸投"</formula>
    </cfRule>
    <cfRule type="expression" dxfId="336" priority="39" stopIfTrue="1">
      <formula>K192="走幅跳"</formula>
    </cfRule>
    <cfRule type="expression" dxfId="335" priority="40" stopIfTrue="1">
      <formula>K192="走高跳"</formula>
    </cfRule>
  </conditionalFormatting>
  <conditionalFormatting sqref="L194">
    <cfRule type="expression" dxfId="334" priority="31" stopIfTrue="1">
      <formula>K194="円盤投"</formula>
    </cfRule>
    <cfRule type="expression" dxfId="333" priority="32" stopIfTrue="1">
      <formula>K194="やり投"</formula>
    </cfRule>
    <cfRule type="expression" dxfId="332" priority="33" stopIfTrue="1">
      <formula>K194="砲丸投"</formula>
    </cfRule>
    <cfRule type="expression" dxfId="331" priority="34" stopIfTrue="1">
      <formula>K194="走幅跳"</formula>
    </cfRule>
    <cfRule type="expression" dxfId="330" priority="35" stopIfTrue="1">
      <formula>K194="走高跳"</formula>
    </cfRule>
  </conditionalFormatting>
  <conditionalFormatting sqref="L196">
    <cfRule type="expression" dxfId="329" priority="26" stopIfTrue="1">
      <formula>K196="円盤投"</formula>
    </cfRule>
    <cfRule type="expression" dxfId="328" priority="27" stopIfTrue="1">
      <formula>K196="やり投"</formula>
    </cfRule>
    <cfRule type="expression" dxfId="327" priority="28" stopIfTrue="1">
      <formula>K196="砲丸投"</formula>
    </cfRule>
    <cfRule type="expression" dxfId="326" priority="29" stopIfTrue="1">
      <formula>K196="走幅跳"</formula>
    </cfRule>
    <cfRule type="expression" dxfId="325" priority="30" stopIfTrue="1">
      <formula>K196="走高跳"</formula>
    </cfRule>
  </conditionalFormatting>
  <conditionalFormatting sqref="L198">
    <cfRule type="expression" dxfId="324" priority="21" stopIfTrue="1">
      <formula>K198="円盤投"</formula>
    </cfRule>
    <cfRule type="expression" dxfId="323" priority="22" stopIfTrue="1">
      <formula>K198="やり投"</formula>
    </cfRule>
    <cfRule type="expression" dxfId="322" priority="23" stopIfTrue="1">
      <formula>K198="砲丸投"</formula>
    </cfRule>
    <cfRule type="expression" dxfId="321" priority="24" stopIfTrue="1">
      <formula>K198="走幅跳"</formula>
    </cfRule>
    <cfRule type="expression" dxfId="320" priority="25" stopIfTrue="1">
      <formula>K198="走高跳"</formula>
    </cfRule>
  </conditionalFormatting>
  <conditionalFormatting sqref="L200">
    <cfRule type="expression" dxfId="319" priority="16" stopIfTrue="1">
      <formula>K200="円盤投"</formula>
    </cfRule>
    <cfRule type="expression" dxfId="318" priority="17" stopIfTrue="1">
      <formula>K200="やり投"</formula>
    </cfRule>
    <cfRule type="expression" dxfId="317" priority="18" stopIfTrue="1">
      <formula>K200="砲丸投"</formula>
    </cfRule>
    <cfRule type="expression" dxfId="316" priority="19" stopIfTrue="1">
      <formula>K200="走幅跳"</formula>
    </cfRule>
    <cfRule type="expression" dxfId="315" priority="20" stopIfTrue="1">
      <formula>K200="走高跳"</formula>
    </cfRule>
  </conditionalFormatting>
  <conditionalFormatting sqref="L202">
    <cfRule type="expression" dxfId="314" priority="11" stopIfTrue="1">
      <formula>K202="円盤投"</formula>
    </cfRule>
    <cfRule type="expression" dxfId="313" priority="12" stopIfTrue="1">
      <formula>K202="やり投"</formula>
    </cfRule>
    <cfRule type="expression" dxfId="312" priority="13" stopIfTrue="1">
      <formula>K202="砲丸投"</formula>
    </cfRule>
    <cfRule type="expression" dxfId="311" priority="14" stopIfTrue="1">
      <formula>K202="走幅跳"</formula>
    </cfRule>
    <cfRule type="expression" dxfId="310" priority="15" stopIfTrue="1">
      <formula>K202="走高跳"</formula>
    </cfRule>
  </conditionalFormatting>
  <conditionalFormatting sqref="L204">
    <cfRule type="expression" dxfId="309" priority="6" stopIfTrue="1">
      <formula>K204="円盤投"</formula>
    </cfRule>
    <cfRule type="expression" dxfId="308" priority="7" stopIfTrue="1">
      <formula>K204="やり投"</formula>
    </cfRule>
    <cfRule type="expression" dxfId="307" priority="8" stopIfTrue="1">
      <formula>K204="砲丸投"</formula>
    </cfRule>
    <cfRule type="expression" dxfId="306" priority="9" stopIfTrue="1">
      <formula>K204="走幅跳"</formula>
    </cfRule>
    <cfRule type="expression" dxfId="305" priority="10" stopIfTrue="1">
      <formula>K204="走高跳"</formula>
    </cfRule>
  </conditionalFormatting>
  <conditionalFormatting sqref="L206">
    <cfRule type="expression" dxfId="304" priority="1" stopIfTrue="1">
      <formula>K206="円盤投"</formula>
    </cfRule>
    <cfRule type="expression" dxfId="303" priority="2" stopIfTrue="1">
      <formula>K206="やり投"</formula>
    </cfRule>
    <cfRule type="expression" dxfId="302" priority="3" stopIfTrue="1">
      <formula>K206="砲丸投"</formula>
    </cfRule>
    <cfRule type="expression" dxfId="301" priority="4" stopIfTrue="1">
      <formula>K206="走幅跳"</formula>
    </cfRule>
    <cfRule type="expression" dxfId="3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53"/>
  <sheetViews>
    <sheetView view="pageBreakPreview" zoomScale="60" zoomScaleNormal="100" workbookViewId="0">
      <selection activeCell="D1" sqref="D1:J1"/>
    </sheetView>
  </sheetViews>
  <sheetFormatPr defaultColWidth="9" defaultRowHeight="12" x14ac:dyDescent="0.15"/>
  <cols>
    <col min="1" max="1" width="3.5" style="115" customWidth="1"/>
    <col min="2" max="2" width="9" style="115"/>
    <col min="3" max="3" width="15" style="115" customWidth="1"/>
    <col min="4" max="5" width="5" style="115" customWidth="1"/>
    <col min="6" max="6" width="7.5" style="115" customWidth="1"/>
    <col min="7" max="7" width="8" style="115" customWidth="1"/>
    <col min="8" max="8" width="7.5" style="115" customWidth="1"/>
    <col min="9" max="9" width="8" style="115" customWidth="1"/>
    <col min="10" max="10" width="7.5" style="115" customWidth="1"/>
    <col min="11" max="11" width="8" style="115" customWidth="1"/>
    <col min="12" max="12" width="18.75" style="115" customWidth="1"/>
    <col min="13" max="16384" width="9" style="115"/>
  </cols>
  <sheetData>
    <row r="1" spans="1:13" ht="30" customHeight="1" thickBot="1" x14ac:dyDescent="0.2">
      <c r="B1" s="4"/>
      <c r="C1" s="130"/>
      <c r="D1" s="332"/>
      <c r="E1" s="332"/>
      <c r="F1" s="332"/>
      <c r="G1" s="332"/>
      <c r="H1" s="332"/>
      <c r="I1" s="332"/>
      <c r="J1" s="332"/>
      <c r="K1" s="5"/>
      <c r="L1" s="6" t="s">
        <v>20</v>
      </c>
    </row>
    <row r="2" spans="1:13" ht="30" customHeight="1" x14ac:dyDescent="0.15">
      <c r="B2" s="7" t="s">
        <v>3</v>
      </c>
      <c r="C2" s="333"/>
      <c r="D2" s="334"/>
      <c r="E2" s="334"/>
      <c r="F2" s="334"/>
      <c r="G2" s="334"/>
      <c r="H2" s="334"/>
      <c r="I2" s="335"/>
      <c r="J2" s="8"/>
      <c r="K2" s="114"/>
      <c r="L2" s="253" t="s">
        <v>210</v>
      </c>
    </row>
    <row r="3" spans="1:13" ht="30" customHeight="1" x14ac:dyDescent="0.15">
      <c r="B3" s="9" t="s">
        <v>4</v>
      </c>
      <c r="C3" s="336"/>
      <c r="D3" s="337"/>
      <c r="E3" s="337"/>
      <c r="F3" s="337"/>
      <c r="G3" s="337"/>
      <c r="H3" s="337"/>
      <c r="I3" s="338"/>
      <c r="J3" s="10"/>
      <c r="K3" s="11"/>
      <c r="L3" s="352" t="s">
        <v>211</v>
      </c>
    </row>
    <row r="4" spans="1:13" ht="30" customHeight="1" x14ac:dyDescent="0.15">
      <c r="B4" s="13" t="s">
        <v>21</v>
      </c>
      <c r="C4" s="336"/>
      <c r="D4" s="337"/>
      <c r="E4" s="337"/>
      <c r="F4" s="337"/>
      <c r="G4" s="337"/>
      <c r="H4" s="337"/>
      <c r="I4" s="338"/>
      <c r="J4" s="10"/>
      <c r="K4" s="11"/>
      <c r="L4" s="353"/>
    </row>
    <row r="5" spans="1:13" ht="30" customHeight="1" thickBot="1" x14ac:dyDescent="0.2">
      <c r="B5" s="14" t="s">
        <v>5</v>
      </c>
      <c r="C5" s="339"/>
      <c r="D5" s="340"/>
      <c r="E5" s="340"/>
      <c r="F5" s="340"/>
      <c r="G5" s="340"/>
      <c r="H5" s="340"/>
      <c r="I5" s="341"/>
      <c r="J5" s="15" t="s">
        <v>23</v>
      </c>
      <c r="K5" s="16" t="s">
        <v>24</v>
      </c>
      <c r="L5" s="254" t="s">
        <v>212</v>
      </c>
    </row>
    <row r="6" spans="1:13" ht="22.5" customHeight="1" thickBot="1" x14ac:dyDescent="0.2"/>
    <row r="7" spans="1:13" ht="18" customHeight="1" x14ac:dyDescent="0.15">
      <c r="A7" s="325"/>
      <c r="B7" s="116" t="s">
        <v>6</v>
      </c>
      <c r="C7" s="112" t="s">
        <v>16</v>
      </c>
      <c r="D7" s="330" t="s">
        <v>15</v>
      </c>
      <c r="E7" s="330" t="s">
        <v>68</v>
      </c>
      <c r="F7" s="330" t="s">
        <v>10</v>
      </c>
      <c r="G7" s="330"/>
      <c r="H7" s="330"/>
      <c r="I7" s="330"/>
      <c r="J7" s="330"/>
      <c r="K7" s="330"/>
      <c r="L7" s="330" t="s">
        <v>66</v>
      </c>
      <c r="M7" s="331" t="s">
        <v>9</v>
      </c>
    </row>
    <row r="8" spans="1:13" ht="18" customHeight="1" thickBot="1" x14ac:dyDescent="0.2">
      <c r="A8" s="326"/>
      <c r="B8" s="117" t="s">
        <v>7</v>
      </c>
      <c r="C8" s="113" t="s">
        <v>65</v>
      </c>
      <c r="D8" s="308"/>
      <c r="E8" s="308"/>
      <c r="F8" s="118" t="s">
        <v>17</v>
      </c>
      <c r="G8" s="17" t="s">
        <v>8</v>
      </c>
      <c r="H8" s="118" t="s">
        <v>18</v>
      </c>
      <c r="I8" s="17" t="s">
        <v>8</v>
      </c>
      <c r="J8" s="118" t="s">
        <v>19</v>
      </c>
      <c r="K8" s="17" t="s">
        <v>8</v>
      </c>
      <c r="L8" s="308"/>
      <c r="M8" s="310"/>
    </row>
    <row r="9" spans="1:13" ht="13.5" customHeight="1" thickBot="1" x14ac:dyDescent="0.2">
      <c r="A9" s="348">
        <v>1</v>
      </c>
      <c r="B9" s="330"/>
      <c r="C9" s="18"/>
      <c r="D9" s="330"/>
      <c r="E9" s="330"/>
      <c r="F9" s="346"/>
      <c r="G9" s="345"/>
      <c r="H9" s="346"/>
      <c r="I9" s="345"/>
      <c r="J9" s="346"/>
      <c r="K9" s="345"/>
      <c r="L9" s="330"/>
      <c r="M9" s="331"/>
    </row>
    <row r="10" spans="1:13" ht="22.5" customHeight="1" x14ac:dyDescent="0.15">
      <c r="A10" s="349"/>
      <c r="B10" s="320"/>
      <c r="C10" s="19"/>
      <c r="D10" s="320"/>
      <c r="E10" s="320"/>
      <c r="F10" s="328"/>
      <c r="G10" s="327"/>
      <c r="H10" s="328"/>
      <c r="I10" s="327"/>
      <c r="J10" s="328"/>
      <c r="K10" s="327"/>
      <c r="L10" s="320"/>
      <c r="M10" s="307"/>
    </row>
    <row r="11" spans="1:13" ht="13.5" customHeight="1" x14ac:dyDescent="0.15">
      <c r="A11" s="329">
        <f>A9+1</f>
        <v>2</v>
      </c>
      <c r="B11" s="320"/>
      <c r="C11" s="20"/>
      <c r="D11" s="320"/>
      <c r="E11" s="320"/>
      <c r="F11" s="328"/>
      <c r="G11" s="327"/>
      <c r="H11" s="328"/>
      <c r="I11" s="327"/>
      <c r="J11" s="328"/>
      <c r="K11" s="327"/>
      <c r="L11" s="320"/>
      <c r="M11" s="307"/>
    </row>
    <row r="12" spans="1:13" ht="21.75" customHeight="1" x14ac:dyDescent="0.15">
      <c r="A12" s="329"/>
      <c r="B12" s="320"/>
      <c r="C12" s="19"/>
      <c r="D12" s="320"/>
      <c r="E12" s="320"/>
      <c r="F12" s="328"/>
      <c r="G12" s="327"/>
      <c r="H12" s="328"/>
      <c r="I12" s="327"/>
      <c r="J12" s="328"/>
      <c r="K12" s="327"/>
      <c r="L12" s="320"/>
      <c r="M12" s="307"/>
    </row>
    <row r="13" spans="1:13" ht="13.5" customHeight="1" x14ac:dyDescent="0.15">
      <c r="A13" s="329">
        <f t="shared" ref="A13" si="0">A11+1</f>
        <v>3</v>
      </c>
      <c r="B13" s="320"/>
      <c r="C13" s="20"/>
      <c r="D13" s="320"/>
      <c r="E13" s="320"/>
      <c r="F13" s="328"/>
      <c r="G13" s="327"/>
      <c r="H13" s="328"/>
      <c r="I13" s="327"/>
      <c r="J13" s="328"/>
      <c r="K13" s="327"/>
      <c r="L13" s="320"/>
      <c r="M13" s="307"/>
    </row>
    <row r="14" spans="1:13" ht="21.75" customHeight="1" x14ac:dyDescent="0.15">
      <c r="A14" s="329"/>
      <c r="B14" s="320"/>
      <c r="C14" s="19"/>
      <c r="D14" s="320"/>
      <c r="E14" s="320"/>
      <c r="F14" s="328"/>
      <c r="G14" s="327"/>
      <c r="H14" s="328"/>
      <c r="I14" s="327"/>
      <c r="J14" s="328"/>
      <c r="K14" s="327"/>
      <c r="L14" s="320"/>
      <c r="M14" s="307"/>
    </row>
    <row r="15" spans="1:13" ht="13.5" customHeight="1" x14ac:dyDescent="0.15">
      <c r="A15" s="329">
        <f t="shared" ref="A15" si="1">A13+1</f>
        <v>4</v>
      </c>
      <c r="B15" s="320"/>
      <c r="C15" s="20"/>
      <c r="D15" s="320"/>
      <c r="E15" s="320"/>
      <c r="F15" s="328"/>
      <c r="G15" s="327"/>
      <c r="H15" s="328"/>
      <c r="I15" s="327"/>
      <c r="J15" s="328"/>
      <c r="K15" s="327"/>
      <c r="L15" s="320"/>
      <c r="M15" s="307"/>
    </row>
    <row r="16" spans="1:13" ht="22.5" customHeight="1" x14ac:dyDescent="0.15">
      <c r="A16" s="329"/>
      <c r="B16" s="320"/>
      <c r="C16" s="19"/>
      <c r="D16" s="320"/>
      <c r="E16" s="320"/>
      <c r="F16" s="328"/>
      <c r="G16" s="327"/>
      <c r="H16" s="328"/>
      <c r="I16" s="327"/>
      <c r="J16" s="328"/>
      <c r="K16" s="327"/>
      <c r="L16" s="320"/>
      <c r="M16" s="307"/>
    </row>
    <row r="17" spans="1:13" ht="13.5" customHeight="1" x14ac:dyDescent="0.15">
      <c r="A17" s="329">
        <f t="shared" ref="A17" si="2">A15+1</f>
        <v>5</v>
      </c>
      <c r="B17" s="320"/>
      <c r="C17" s="20"/>
      <c r="D17" s="320"/>
      <c r="E17" s="320"/>
      <c r="F17" s="328"/>
      <c r="G17" s="327"/>
      <c r="H17" s="328"/>
      <c r="I17" s="327"/>
      <c r="J17" s="328"/>
      <c r="K17" s="327"/>
      <c r="L17" s="320"/>
      <c r="M17" s="307"/>
    </row>
    <row r="18" spans="1:13" ht="22.5" customHeight="1" x14ac:dyDescent="0.15">
      <c r="A18" s="329"/>
      <c r="B18" s="320"/>
      <c r="C18" s="19"/>
      <c r="D18" s="320"/>
      <c r="E18" s="320"/>
      <c r="F18" s="328"/>
      <c r="G18" s="327"/>
      <c r="H18" s="328"/>
      <c r="I18" s="327"/>
      <c r="J18" s="328"/>
      <c r="K18" s="327"/>
      <c r="L18" s="320"/>
      <c r="M18" s="307"/>
    </row>
    <row r="19" spans="1:13" ht="13.5" customHeight="1" x14ac:dyDescent="0.15">
      <c r="A19" s="329">
        <f t="shared" ref="A19" si="3">A17+1</f>
        <v>6</v>
      </c>
      <c r="B19" s="320"/>
      <c r="C19" s="20"/>
      <c r="D19" s="320"/>
      <c r="E19" s="320"/>
      <c r="F19" s="328"/>
      <c r="G19" s="327"/>
      <c r="H19" s="328"/>
      <c r="I19" s="327"/>
      <c r="J19" s="328"/>
      <c r="K19" s="327"/>
      <c r="L19" s="320"/>
      <c r="M19" s="307"/>
    </row>
    <row r="20" spans="1:13" ht="21.75" customHeight="1" x14ac:dyDescent="0.15">
      <c r="A20" s="329"/>
      <c r="B20" s="320"/>
      <c r="C20" s="19"/>
      <c r="D20" s="320"/>
      <c r="E20" s="320"/>
      <c r="F20" s="328"/>
      <c r="G20" s="327"/>
      <c r="H20" s="328"/>
      <c r="I20" s="327"/>
      <c r="J20" s="328"/>
      <c r="K20" s="327"/>
      <c r="L20" s="320"/>
      <c r="M20" s="307"/>
    </row>
    <row r="21" spans="1:13" ht="13.5" customHeight="1" x14ac:dyDescent="0.15">
      <c r="A21" s="329">
        <f t="shared" ref="A21" si="4">A19+1</f>
        <v>7</v>
      </c>
      <c r="B21" s="320"/>
      <c r="C21" s="20"/>
      <c r="D21" s="320"/>
      <c r="E21" s="320"/>
      <c r="F21" s="328"/>
      <c r="G21" s="327"/>
      <c r="H21" s="328"/>
      <c r="I21" s="327"/>
      <c r="J21" s="328"/>
      <c r="K21" s="327"/>
      <c r="L21" s="320"/>
      <c r="M21" s="307"/>
    </row>
    <row r="22" spans="1:13" ht="22.5" customHeight="1" x14ac:dyDescent="0.15">
      <c r="A22" s="329"/>
      <c r="B22" s="320"/>
      <c r="C22" s="19"/>
      <c r="D22" s="320"/>
      <c r="E22" s="320"/>
      <c r="F22" s="328"/>
      <c r="G22" s="327"/>
      <c r="H22" s="328"/>
      <c r="I22" s="327"/>
      <c r="J22" s="328"/>
      <c r="K22" s="327"/>
      <c r="L22" s="320"/>
      <c r="M22" s="307"/>
    </row>
    <row r="23" spans="1:13" ht="13.5" customHeight="1" x14ac:dyDescent="0.15">
      <c r="A23" s="329">
        <f t="shared" ref="A23" si="5">A21+1</f>
        <v>8</v>
      </c>
      <c r="B23" s="320"/>
      <c r="C23" s="20"/>
      <c r="D23" s="320"/>
      <c r="E23" s="320"/>
      <c r="F23" s="328"/>
      <c r="G23" s="327"/>
      <c r="H23" s="328"/>
      <c r="I23" s="327"/>
      <c r="J23" s="328"/>
      <c r="K23" s="327"/>
      <c r="L23" s="320"/>
      <c r="M23" s="307"/>
    </row>
    <row r="24" spans="1:13" ht="22.5" customHeight="1" x14ac:dyDescent="0.15">
      <c r="A24" s="329"/>
      <c r="B24" s="320"/>
      <c r="C24" s="19"/>
      <c r="D24" s="320"/>
      <c r="E24" s="320"/>
      <c r="F24" s="328"/>
      <c r="G24" s="327"/>
      <c r="H24" s="328"/>
      <c r="I24" s="327"/>
      <c r="J24" s="328"/>
      <c r="K24" s="327"/>
      <c r="L24" s="320"/>
      <c r="M24" s="307"/>
    </row>
    <row r="25" spans="1:13" ht="13.5" customHeight="1" x14ac:dyDescent="0.15">
      <c r="A25" s="329">
        <f t="shared" ref="A25" si="6">A23+1</f>
        <v>9</v>
      </c>
      <c r="B25" s="320"/>
      <c r="C25" s="20"/>
      <c r="D25" s="320"/>
      <c r="E25" s="320"/>
      <c r="F25" s="328"/>
      <c r="G25" s="327"/>
      <c r="H25" s="328"/>
      <c r="I25" s="327"/>
      <c r="J25" s="328"/>
      <c r="K25" s="327"/>
      <c r="L25" s="320"/>
      <c r="M25" s="307"/>
    </row>
    <row r="26" spans="1:13" ht="22.5" customHeight="1" x14ac:dyDescent="0.15">
      <c r="A26" s="329"/>
      <c r="B26" s="320"/>
      <c r="C26" s="19"/>
      <c r="D26" s="320"/>
      <c r="E26" s="320"/>
      <c r="F26" s="328"/>
      <c r="G26" s="327"/>
      <c r="H26" s="328"/>
      <c r="I26" s="327"/>
      <c r="J26" s="328"/>
      <c r="K26" s="327"/>
      <c r="L26" s="320"/>
      <c r="M26" s="307"/>
    </row>
    <row r="27" spans="1:13" ht="13.5" customHeight="1" x14ac:dyDescent="0.15">
      <c r="A27" s="329">
        <f t="shared" ref="A27" si="7">A25+1</f>
        <v>10</v>
      </c>
      <c r="B27" s="320"/>
      <c r="C27" s="20"/>
      <c r="D27" s="320"/>
      <c r="E27" s="320"/>
      <c r="F27" s="328"/>
      <c r="G27" s="327"/>
      <c r="H27" s="328"/>
      <c r="I27" s="327"/>
      <c r="J27" s="328"/>
      <c r="K27" s="327"/>
      <c r="L27" s="320"/>
      <c r="M27" s="307"/>
    </row>
    <row r="28" spans="1:13" ht="22.5" customHeight="1" x14ac:dyDescent="0.15">
      <c r="A28" s="329"/>
      <c r="B28" s="320"/>
      <c r="C28" s="19"/>
      <c r="D28" s="320"/>
      <c r="E28" s="320"/>
      <c r="F28" s="328"/>
      <c r="G28" s="327"/>
      <c r="H28" s="328"/>
      <c r="I28" s="327"/>
      <c r="J28" s="328"/>
      <c r="K28" s="327"/>
      <c r="L28" s="320"/>
      <c r="M28" s="307"/>
    </row>
    <row r="29" spans="1:13" ht="13.5" customHeight="1" x14ac:dyDescent="0.15">
      <c r="A29" s="329">
        <f t="shared" ref="A29" si="8">A27+1</f>
        <v>11</v>
      </c>
      <c r="B29" s="320"/>
      <c r="C29" s="20"/>
      <c r="D29" s="320"/>
      <c r="E29" s="320"/>
      <c r="F29" s="328"/>
      <c r="G29" s="327"/>
      <c r="H29" s="328"/>
      <c r="I29" s="327"/>
      <c r="J29" s="328"/>
      <c r="K29" s="327"/>
      <c r="L29" s="320"/>
      <c r="M29" s="307"/>
    </row>
    <row r="30" spans="1:13" ht="22.5" customHeight="1" x14ac:dyDescent="0.15">
      <c r="A30" s="329"/>
      <c r="B30" s="320"/>
      <c r="C30" s="19"/>
      <c r="D30" s="320"/>
      <c r="E30" s="320"/>
      <c r="F30" s="328"/>
      <c r="G30" s="327"/>
      <c r="H30" s="328"/>
      <c r="I30" s="327"/>
      <c r="J30" s="328"/>
      <c r="K30" s="327"/>
      <c r="L30" s="320"/>
      <c r="M30" s="307"/>
    </row>
    <row r="31" spans="1:13" ht="13.5" customHeight="1" x14ac:dyDescent="0.15">
      <c r="A31" s="329">
        <f t="shared" ref="A31" si="9">A29+1</f>
        <v>12</v>
      </c>
      <c r="B31" s="320"/>
      <c r="C31" s="20"/>
      <c r="D31" s="320"/>
      <c r="E31" s="320"/>
      <c r="F31" s="328"/>
      <c r="G31" s="327"/>
      <c r="H31" s="328"/>
      <c r="I31" s="327"/>
      <c r="J31" s="328"/>
      <c r="K31" s="327"/>
      <c r="L31" s="320"/>
      <c r="M31" s="307"/>
    </row>
    <row r="32" spans="1:13" ht="21.75" customHeight="1" x14ac:dyDescent="0.15">
      <c r="A32" s="329"/>
      <c r="B32" s="320"/>
      <c r="C32" s="19"/>
      <c r="D32" s="320"/>
      <c r="E32" s="320"/>
      <c r="F32" s="328"/>
      <c r="G32" s="327"/>
      <c r="H32" s="328"/>
      <c r="I32" s="327"/>
      <c r="J32" s="328"/>
      <c r="K32" s="327"/>
      <c r="L32" s="320"/>
      <c r="M32" s="307"/>
    </row>
    <row r="33" spans="1:13" ht="13.5" customHeight="1" x14ac:dyDescent="0.15">
      <c r="A33" s="329">
        <f t="shared" ref="A33" si="10">A31+1</f>
        <v>13</v>
      </c>
      <c r="B33" s="320"/>
      <c r="C33" s="20"/>
      <c r="D33" s="320"/>
      <c r="E33" s="320"/>
      <c r="F33" s="328"/>
      <c r="G33" s="327"/>
      <c r="H33" s="328"/>
      <c r="I33" s="327"/>
      <c r="J33" s="328"/>
      <c r="K33" s="327"/>
      <c r="L33" s="320"/>
      <c r="M33" s="307"/>
    </row>
    <row r="34" spans="1:13" ht="21.75" customHeight="1" x14ac:dyDescent="0.15">
      <c r="A34" s="329"/>
      <c r="B34" s="320"/>
      <c r="C34" s="19"/>
      <c r="D34" s="320"/>
      <c r="E34" s="320"/>
      <c r="F34" s="328"/>
      <c r="G34" s="327"/>
      <c r="H34" s="328"/>
      <c r="I34" s="327"/>
      <c r="J34" s="328"/>
      <c r="K34" s="327"/>
      <c r="L34" s="320"/>
      <c r="M34" s="307"/>
    </row>
    <row r="35" spans="1:13" ht="13.5" customHeight="1" x14ac:dyDescent="0.15">
      <c r="A35" s="329">
        <f t="shared" ref="A35" si="11">A33+1</f>
        <v>14</v>
      </c>
      <c r="B35" s="320"/>
      <c r="C35" s="20"/>
      <c r="D35" s="320"/>
      <c r="E35" s="320"/>
      <c r="F35" s="328"/>
      <c r="G35" s="327"/>
      <c r="H35" s="328"/>
      <c r="I35" s="327"/>
      <c r="J35" s="328"/>
      <c r="K35" s="327"/>
      <c r="L35" s="320"/>
      <c r="M35" s="307"/>
    </row>
    <row r="36" spans="1:13" ht="22.5" customHeight="1" x14ac:dyDescent="0.15">
      <c r="A36" s="329"/>
      <c r="B36" s="320"/>
      <c r="C36" s="19"/>
      <c r="D36" s="320"/>
      <c r="E36" s="320"/>
      <c r="F36" s="328"/>
      <c r="G36" s="327"/>
      <c r="H36" s="328"/>
      <c r="I36" s="327"/>
      <c r="J36" s="328"/>
      <c r="K36" s="327"/>
      <c r="L36" s="320"/>
      <c r="M36" s="307"/>
    </row>
    <row r="37" spans="1:13" ht="13.5" customHeight="1" x14ac:dyDescent="0.15">
      <c r="A37" s="329">
        <f t="shared" ref="A37" si="12">A35+1</f>
        <v>15</v>
      </c>
      <c r="B37" s="320"/>
      <c r="C37" s="20"/>
      <c r="D37" s="320"/>
      <c r="E37" s="320"/>
      <c r="F37" s="328"/>
      <c r="G37" s="327"/>
      <c r="H37" s="328"/>
      <c r="I37" s="327"/>
      <c r="J37" s="328"/>
      <c r="K37" s="327"/>
      <c r="L37" s="320"/>
      <c r="M37" s="307"/>
    </row>
    <row r="38" spans="1:13" ht="22.5" customHeight="1" x14ac:dyDescent="0.15">
      <c r="A38" s="329"/>
      <c r="B38" s="320"/>
      <c r="C38" s="19"/>
      <c r="D38" s="320"/>
      <c r="E38" s="320"/>
      <c r="F38" s="328"/>
      <c r="G38" s="327"/>
      <c r="H38" s="328"/>
      <c r="I38" s="327"/>
      <c r="J38" s="328"/>
      <c r="K38" s="327"/>
      <c r="L38" s="320"/>
      <c r="M38" s="307"/>
    </row>
    <row r="39" spans="1:13" ht="13.5" customHeight="1" x14ac:dyDescent="0.15">
      <c r="A39" s="329">
        <f t="shared" ref="A39" si="13">A37+1</f>
        <v>16</v>
      </c>
      <c r="B39" s="320"/>
      <c r="C39" s="20"/>
      <c r="D39" s="320"/>
      <c r="E39" s="320"/>
      <c r="F39" s="328"/>
      <c r="G39" s="327"/>
      <c r="H39" s="328"/>
      <c r="I39" s="327"/>
      <c r="J39" s="328"/>
      <c r="K39" s="327"/>
      <c r="L39" s="320"/>
      <c r="M39" s="307"/>
    </row>
    <row r="40" spans="1:13" ht="22.5" customHeight="1" x14ac:dyDescent="0.15">
      <c r="A40" s="329"/>
      <c r="B40" s="320"/>
      <c r="C40" s="19"/>
      <c r="D40" s="320"/>
      <c r="E40" s="320"/>
      <c r="F40" s="328"/>
      <c r="G40" s="327"/>
      <c r="H40" s="328"/>
      <c r="I40" s="327"/>
      <c r="J40" s="328"/>
      <c r="K40" s="327"/>
      <c r="L40" s="320"/>
      <c r="M40" s="307"/>
    </row>
    <row r="41" spans="1:13" ht="13.5" customHeight="1" x14ac:dyDescent="0.15">
      <c r="A41" s="329">
        <f t="shared" ref="A41" si="14">A39+1</f>
        <v>17</v>
      </c>
      <c r="B41" s="320"/>
      <c r="C41" s="20"/>
      <c r="D41" s="320"/>
      <c r="E41" s="320"/>
      <c r="F41" s="328"/>
      <c r="G41" s="327"/>
      <c r="H41" s="328"/>
      <c r="I41" s="327"/>
      <c r="J41" s="328"/>
      <c r="K41" s="327"/>
      <c r="L41" s="320"/>
      <c r="M41" s="307"/>
    </row>
    <row r="42" spans="1:13" ht="22.5" customHeight="1" x14ac:dyDescent="0.15">
      <c r="A42" s="329"/>
      <c r="B42" s="320"/>
      <c r="C42" s="19"/>
      <c r="D42" s="320"/>
      <c r="E42" s="320"/>
      <c r="F42" s="328"/>
      <c r="G42" s="327"/>
      <c r="H42" s="328"/>
      <c r="I42" s="327"/>
      <c r="J42" s="328"/>
      <c r="K42" s="327"/>
      <c r="L42" s="320"/>
      <c r="M42" s="307"/>
    </row>
    <row r="43" spans="1:13" ht="13.5" customHeight="1" x14ac:dyDescent="0.15">
      <c r="A43" s="329">
        <f t="shared" ref="A43" si="15">A41+1</f>
        <v>18</v>
      </c>
      <c r="B43" s="320"/>
      <c r="C43" s="20"/>
      <c r="D43" s="320"/>
      <c r="E43" s="320"/>
      <c r="F43" s="328"/>
      <c r="G43" s="327"/>
      <c r="H43" s="328"/>
      <c r="I43" s="327"/>
      <c r="J43" s="328"/>
      <c r="K43" s="327"/>
      <c r="L43" s="320"/>
      <c r="M43" s="307"/>
    </row>
    <row r="44" spans="1:13" ht="22.5" customHeight="1" x14ac:dyDescent="0.15">
      <c r="A44" s="329"/>
      <c r="B44" s="320"/>
      <c r="C44" s="19"/>
      <c r="D44" s="320"/>
      <c r="E44" s="320"/>
      <c r="F44" s="328"/>
      <c r="G44" s="327"/>
      <c r="H44" s="328"/>
      <c r="I44" s="327"/>
      <c r="J44" s="328"/>
      <c r="K44" s="327"/>
      <c r="L44" s="320"/>
      <c r="M44" s="307"/>
    </row>
    <row r="45" spans="1:13" ht="13.5" customHeight="1" x14ac:dyDescent="0.15">
      <c r="A45" s="329">
        <f t="shared" ref="A45" si="16">A43+1</f>
        <v>19</v>
      </c>
      <c r="B45" s="320"/>
      <c r="C45" s="20"/>
      <c r="D45" s="320"/>
      <c r="E45" s="320"/>
      <c r="F45" s="328"/>
      <c r="G45" s="327"/>
      <c r="H45" s="328"/>
      <c r="I45" s="327"/>
      <c r="J45" s="328"/>
      <c r="K45" s="327"/>
      <c r="L45" s="320"/>
      <c r="M45" s="307"/>
    </row>
    <row r="46" spans="1:13" ht="22.5" customHeight="1" x14ac:dyDescent="0.15">
      <c r="A46" s="329"/>
      <c r="B46" s="320"/>
      <c r="C46" s="19"/>
      <c r="D46" s="320"/>
      <c r="E46" s="320"/>
      <c r="F46" s="328"/>
      <c r="G46" s="327"/>
      <c r="H46" s="328"/>
      <c r="I46" s="327"/>
      <c r="J46" s="328"/>
      <c r="K46" s="327"/>
      <c r="L46" s="320"/>
      <c r="M46" s="307"/>
    </row>
    <row r="47" spans="1:13" ht="13.5" customHeight="1" thickBot="1" x14ac:dyDescent="0.2">
      <c r="A47" s="329">
        <f t="shared" ref="A47" si="17">A45+1</f>
        <v>20</v>
      </c>
      <c r="B47" s="308"/>
      <c r="C47" s="20"/>
      <c r="D47" s="308"/>
      <c r="E47" s="308"/>
      <c r="F47" s="343"/>
      <c r="G47" s="327"/>
      <c r="H47" s="343"/>
      <c r="I47" s="327"/>
      <c r="J47" s="343"/>
      <c r="K47" s="327"/>
      <c r="L47" s="308"/>
      <c r="M47" s="310"/>
    </row>
    <row r="48" spans="1:13" ht="21.75" customHeight="1" thickBot="1" x14ac:dyDescent="0.2">
      <c r="A48" s="347"/>
      <c r="B48" s="309"/>
      <c r="C48" s="21"/>
      <c r="D48" s="309"/>
      <c r="E48" s="309"/>
      <c r="F48" s="344"/>
      <c r="G48" s="342"/>
      <c r="H48" s="344"/>
      <c r="I48" s="342"/>
      <c r="J48" s="344"/>
      <c r="K48" s="342"/>
      <c r="L48" s="309"/>
      <c r="M48" s="311"/>
    </row>
    <row r="49" spans="1:13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8" customHeight="1" x14ac:dyDescent="0.15">
      <c r="C50" s="312" t="s">
        <v>10</v>
      </c>
      <c r="D50" s="313"/>
      <c r="E50" s="314"/>
      <c r="F50" s="325" t="s">
        <v>11</v>
      </c>
      <c r="G50" s="321"/>
      <c r="H50" s="323"/>
      <c r="I50" s="325" t="s">
        <v>14</v>
      </c>
      <c r="J50" s="321"/>
      <c r="K50" s="323"/>
      <c r="L50" s="325" t="s">
        <v>12</v>
      </c>
      <c r="M50" s="318"/>
    </row>
    <row r="51" spans="1:13" ht="18" customHeight="1" thickBot="1" x14ac:dyDescent="0.2">
      <c r="A51" s="115" t="s">
        <v>22</v>
      </c>
      <c r="B51" s="22"/>
      <c r="C51" s="315"/>
      <c r="D51" s="316"/>
      <c r="E51" s="317"/>
      <c r="F51" s="326"/>
      <c r="G51" s="322"/>
      <c r="H51" s="324"/>
      <c r="I51" s="326"/>
      <c r="J51" s="322"/>
      <c r="K51" s="324"/>
      <c r="L51" s="326"/>
      <c r="M51" s="319"/>
    </row>
    <row r="52" spans="1:13" ht="18" customHeight="1" x14ac:dyDescent="0.15">
      <c r="L52" s="313" t="s">
        <v>13</v>
      </c>
      <c r="M52" s="313"/>
    </row>
    <row r="53" spans="1:13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</row>
  </sheetData>
  <sheetProtection selectLockedCells="1"/>
  <mergeCells count="264">
    <mergeCell ref="M45:M46"/>
    <mergeCell ref="A47:A48"/>
    <mergeCell ref="B47:B48"/>
    <mergeCell ref="D47:D48"/>
    <mergeCell ref="E47:E48"/>
    <mergeCell ref="F47:F48"/>
    <mergeCell ref="L52:M52"/>
    <mergeCell ref="A53:M53"/>
    <mergeCell ref="M47:M48"/>
    <mergeCell ref="C50:E51"/>
    <mergeCell ref="F50:F51"/>
    <mergeCell ref="G50:G51"/>
    <mergeCell ref="H50:H51"/>
    <mergeCell ref="I50:I51"/>
    <mergeCell ref="J50:J51"/>
    <mergeCell ref="K50:K51"/>
    <mergeCell ref="L50:L51"/>
    <mergeCell ref="M50:M51"/>
    <mergeCell ref="G47:G48"/>
    <mergeCell ref="H47:H48"/>
    <mergeCell ref="I47:I48"/>
    <mergeCell ref="J47:J48"/>
    <mergeCell ref="K47:K48"/>
    <mergeCell ref="L47:L48"/>
    <mergeCell ref="M41:M42"/>
    <mergeCell ref="A43:A44"/>
    <mergeCell ref="B43:B44"/>
    <mergeCell ref="D43:D44"/>
    <mergeCell ref="E43:E44"/>
    <mergeCell ref="F43:F44"/>
    <mergeCell ref="M43:M44"/>
    <mergeCell ref="A45:A46"/>
    <mergeCell ref="B45:B46"/>
    <mergeCell ref="D45:D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J45:J46"/>
    <mergeCell ref="K45:K46"/>
    <mergeCell ref="L45:L46"/>
    <mergeCell ref="M37:M38"/>
    <mergeCell ref="A39:A40"/>
    <mergeCell ref="B39:B40"/>
    <mergeCell ref="D39:D40"/>
    <mergeCell ref="E39:E40"/>
    <mergeCell ref="F39:F40"/>
    <mergeCell ref="M39:M40"/>
    <mergeCell ref="A41:A42"/>
    <mergeCell ref="B41:B42"/>
    <mergeCell ref="D41:D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1:J42"/>
    <mergeCell ref="K41:K42"/>
    <mergeCell ref="L41:L42"/>
    <mergeCell ref="M33:M34"/>
    <mergeCell ref="A35:A36"/>
    <mergeCell ref="B35:B36"/>
    <mergeCell ref="D35:D36"/>
    <mergeCell ref="E35:E36"/>
    <mergeCell ref="F35:F36"/>
    <mergeCell ref="M35:M36"/>
    <mergeCell ref="A37:A38"/>
    <mergeCell ref="B37:B38"/>
    <mergeCell ref="D37:D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37:J38"/>
    <mergeCell ref="K37:K38"/>
    <mergeCell ref="L37:L38"/>
    <mergeCell ref="M29:M30"/>
    <mergeCell ref="A31:A32"/>
    <mergeCell ref="B31:B32"/>
    <mergeCell ref="D31:D32"/>
    <mergeCell ref="E31:E32"/>
    <mergeCell ref="F31:F32"/>
    <mergeCell ref="M31:M32"/>
    <mergeCell ref="A33:A34"/>
    <mergeCell ref="B33:B34"/>
    <mergeCell ref="D33:D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3:J34"/>
    <mergeCell ref="K33:K34"/>
    <mergeCell ref="L33:L34"/>
    <mergeCell ref="M25:M26"/>
    <mergeCell ref="A27:A28"/>
    <mergeCell ref="B27:B28"/>
    <mergeCell ref="D27:D28"/>
    <mergeCell ref="E27:E28"/>
    <mergeCell ref="F27:F28"/>
    <mergeCell ref="M27:M28"/>
    <mergeCell ref="A29:A30"/>
    <mergeCell ref="B29:B30"/>
    <mergeCell ref="D29:D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29:J30"/>
    <mergeCell ref="K29:K30"/>
    <mergeCell ref="L29:L30"/>
    <mergeCell ref="M21:M22"/>
    <mergeCell ref="A23:A24"/>
    <mergeCell ref="B23:B24"/>
    <mergeCell ref="D23:D24"/>
    <mergeCell ref="E23:E24"/>
    <mergeCell ref="F23:F24"/>
    <mergeCell ref="M23:M24"/>
    <mergeCell ref="A25:A26"/>
    <mergeCell ref="B25:B26"/>
    <mergeCell ref="D25:D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5:J26"/>
    <mergeCell ref="K25:K26"/>
    <mergeCell ref="L25:L26"/>
    <mergeCell ref="M17:M18"/>
    <mergeCell ref="A19:A20"/>
    <mergeCell ref="B19:B20"/>
    <mergeCell ref="D19:D20"/>
    <mergeCell ref="E19:E20"/>
    <mergeCell ref="F19:F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1:J22"/>
    <mergeCell ref="K21:K22"/>
    <mergeCell ref="L21:L22"/>
    <mergeCell ref="M13:M14"/>
    <mergeCell ref="A15:A16"/>
    <mergeCell ref="B15:B16"/>
    <mergeCell ref="D15:D16"/>
    <mergeCell ref="E15:E16"/>
    <mergeCell ref="F15:F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17:J18"/>
    <mergeCell ref="K17:K18"/>
    <mergeCell ref="L17:L18"/>
    <mergeCell ref="M9:M10"/>
    <mergeCell ref="A11:A12"/>
    <mergeCell ref="B11:B12"/>
    <mergeCell ref="D11:D12"/>
    <mergeCell ref="E11:E12"/>
    <mergeCell ref="F11:F12"/>
    <mergeCell ref="M11:M12"/>
    <mergeCell ref="A13:A14"/>
    <mergeCell ref="B13:B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3:J14"/>
    <mergeCell ref="K13:K14"/>
    <mergeCell ref="L13:L14"/>
    <mergeCell ref="L3:L4"/>
    <mergeCell ref="D1:J1"/>
    <mergeCell ref="C2:I2"/>
    <mergeCell ref="C3:I3"/>
    <mergeCell ref="C4:I4"/>
    <mergeCell ref="C5:F5"/>
    <mergeCell ref="G5:I5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D7:D8"/>
    <mergeCell ref="E7:E8"/>
    <mergeCell ref="F7:K7"/>
    <mergeCell ref="L7:L8"/>
    <mergeCell ref="J9:J10"/>
    <mergeCell ref="K9:K10"/>
    <mergeCell ref="L9:L10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K31">
    <cfRule type="expression" dxfId="294" priority="941" stopIfTrue="1">
      <formula>J31="円盤投"</formula>
    </cfRule>
    <cfRule type="expression" dxfId="293" priority="942" stopIfTrue="1">
      <formula>J31="やり投"</formula>
    </cfRule>
    <cfRule type="expression" dxfId="292" priority="943" stopIfTrue="1">
      <formula>J31="砲丸投"</formula>
    </cfRule>
    <cfRule type="expression" dxfId="291" priority="944" stopIfTrue="1">
      <formula>J31="走幅跳"</formula>
    </cfRule>
    <cfRule type="expression" dxfId="290" priority="945" stopIfTrue="1">
      <formula>J31="走高跳"</formula>
    </cfRule>
  </conditionalFormatting>
  <conditionalFormatting sqref="I35">
    <cfRule type="expression" dxfId="289" priority="1031" stopIfTrue="1">
      <formula>H35="円盤投"</formula>
    </cfRule>
    <cfRule type="expression" dxfId="288" priority="1032" stopIfTrue="1">
      <formula>H35="やり投"</formula>
    </cfRule>
    <cfRule type="expression" dxfId="287" priority="1033" stopIfTrue="1">
      <formula>H35="砲丸投"</formula>
    </cfRule>
    <cfRule type="expression" dxfId="286" priority="1034" stopIfTrue="1">
      <formula>H35="走幅跳"</formula>
    </cfRule>
    <cfRule type="expression" dxfId="285" priority="1035" stopIfTrue="1">
      <formula>H35="走高跳"</formula>
    </cfRule>
  </conditionalFormatting>
  <conditionalFormatting sqref="G37">
    <cfRule type="expression" dxfId="284" priority="1126" stopIfTrue="1">
      <formula>F37="円盤投"</formula>
    </cfRule>
    <cfRule type="expression" dxfId="283" priority="1127" stopIfTrue="1">
      <formula>F37="やり投"</formula>
    </cfRule>
    <cfRule type="expression" dxfId="282" priority="1128" stopIfTrue="1">
      <formula>F37="砲丸投"</formula>
    </cfRule>
    <cfRule type="expression" dxfId="281" priority="1129" stopIfTrue="1">
      <formula>F37="走幅跳"</formula>
    </cfRule>
    <cfRule type="expression" dxfId="280" priority="1130" stopIfTrue="1">
      <formula>F37="走高跳"</formula>
    </cfRule>
  </conditionalFormatting>
  <conditionalFormatting sqref="I43">
    <cfRule type="expression" dxfId="279" priority="1011" stopIfTrue="1">
      <formula>H43="円盤投"</formula>
    </cfRule>
    <cfRule type="expression" dxfId="278" priority="1012" stopIfTrue="1">
      <formula>H43="やり投"</formula>
    </cfRule>
    <cfRule type="expression" dxfId="277" priority="1013" stopIfTrue="1">
      <formula>H43="砲丸投"</formula>
    </cfRule>
    <cfRule type="expression" dxfId="276" priority="1014" stopIfTrue="1">
      <formula>H43="走幅跳"</formula>
    </cfRule>
    <cfRule type="expression" dxfId="275" priority="1015" stopIfTrue="1">
      <formula>H43="走高跳"</formula>
    </cfRule>
  </conditionalFormatting>
  <conditionalFormatting sqref="I41">
    <cfRule type="expression" dxfId="274" priority="1016" stopIfTrue="1">
      <formula>H41="円盤投"</formula>
    </cfRule>
    <cfRule type="expression" dxfId="273" priority="1017" stopIfTrue="1">
      <formula>H41="やり投"</formula>
    </cfRule>
    <cfRule type="expression" dxfId="272" priority="1018" stopIfTrue="1">
      <formula>H41="砲丸投"</formula>
    </cfRule>
    <cfRule type="expression" dxfId="271" priority="1019" stopIfTrue="1">
      <formula>H41="走幅跳"</formula>
    </cfRule>
    <cfRule type="expression" dxfId="270" priority="1020" stopIfTrue="1">
      <formula>H41="走高跳"</formula>
    </cfRule>
  </conditionalFormatting>
  <conditionalFormatting sqref="G43">
    <cfRule type="expression" dxfId="269" priority="1111" stopIfTrue="1">
      <formula>F43="円盤投"</formula>
    </cfRule>
    <cfRule type="expression" dxfId="268" priority="1112" stopIfTrue="1">
      <formula>F43="やり投"</formula>
    </cfRule>
    <cfRule type="expression" dxfId="267" priority="1113" stopIfTrue="1">
      <formula>F43="砲丸投"</formula>
    </cfRule>
    <cfRule type="expression" dxfId="266" priority="1114" stopIfTrue="1">
      <formula>F43="走幅跳"</formula>
    </cfRule>
    <cfRule type="expression" dxfId="265" priority="1115" stopIfTrue="1">
      <formula>F43="走高跳"</formula>
    </cfRule>
  </conditionalFormatting>
  <conditionalFormatting sqref="I47">
    <cfRule type="expression" dxfId="264" priority="1001" stopIfTrue="1">
      <formula>H47="円盤投"</formula>
    </cfRule>
    <cfRule type="expression" dxfId="263" priority="1002" stopIfTrue="1">
      <formula>H47="やり投"</formula>
    </cfRule>
    <cfRule type="expression" dxfId="262" priority="1003" stopIfTrue="1">
      <formula>H47="砲丸投"</formula>
    </cfRule>
    <cfRule type="expression" dxfId="261" priority="1004" stopIfTrue="1">
      <formula>H47="走幅跳"</formula>
    </cfRule>
    <cfRule type="expression" dxfId="260" priority="1005" stopIfTrue="1">
      <formula>H47="走高跳"</formula>
    </cfRule>
  </conditionalFormatting>
  <conditionalFormatting sqref="I9">
    <cfRule type="expression" dxfId="259" priority="1096" stopIfTrue="1">
      <formula>H9="円盤投"</formula>
    </cfRule>
    <cfRule type="expression" dxfId="258" priority="1097" stopIfTrue="1">
      <formula>H9="やり投"</formula>
    </cfRule>
    <cfRule type="expression" dxfId="257" priority="1098" stopIfTrue="1">
      <formula>H9="砲丸投"</formula>
    </cfRule>
    <cfRule type="expression" dxfId="256" priority="1099" stopIfTrue="1">
      <formula>H9="走幅跳"</formula>
    </cfRule>
    <cfRule type="expression" dxfId="255" priority="1100" stopIfTrue="1">
      <formula>H9="走高跳"</formula>
    </cfRule>
  </conditionalFormatting>
  <conditionalFormatting sqref="G11">
    <cfRule type="expression" dxfId="254" priority="1191" stopIfTrue="1">
      <formula>F11="円盤投"</formula>
    </cfRule>
    <cfRule type="expression" dxfId="253" priority="1192" stopIfTrue="1">
      <formula>F11="やり投"</formula>
    </cfRule>
    <cfRule type="expression" dxfId="252" priority="1193" stopIfTrue="1">
      <formula>F11="砲丸投"</formula>
    </cfRule>
    <cfRule type="expression" dxfId="251" priority="1194" stopIfTrue="1">
      <formula>F11="走幅跳"</formula>
    </cfRule>
    <cfRule type="expression" dxfId="250" priority="1195" stopIfTrue="1">
      <formula>F11="走高跳"</formula>
    </cfRule>
  </conditionalFormatting>
  <conditionalFormatting sqref="G13">
    <cfRule type="expression" dxfId="249" priority="1186" stopIfTrue="1">
      <formula>F13="円盤投"</formula>
    </cfRule>
    <cfRule type="expression" dxfId="248" priority="1187" stopIfTrue="1">
      <formula>F13="やり投"</formula>
    </cfRule>
    <cfRule type="expression" dxfId="247" priority="1188" stopIfTrue="1">
      <formula>F13="砲丸投"</formula>
    </cfRule>
    <cfRule type="expression" dxfId="246" priority="1189" stopIfTrue="1">
      <formula>F13="走幅跳"</formula>
    </cfRule>
    <cfRule type="expression" dxfId="245" priority="1190" stopIfTrue="1">
      <formula>F13="走高跳"</formula>
    </cfRule>
  </conditionalFormatting>
  <conditionalFormatting sqref="G15">
    <cfRule type="expression" dxfId="244" priority="1181" stopIfTrue="1">
      <formula>F15="円盤投"</formula>
    </cfRule>
    <cfRule type="expression" dxfId="243" priority="1182" stopIfTrue="1">
      <formula>F15="やり投"</formula>
    </cfRule>
    <cfRule type="expression" dxfId="242" priority="1183" stopIfTrue="1">
      <formula>F15="砲丸投"</formula>
    </cfRule>
    <cfRule type="expression" dxfId="241" priority="1184" stopIfTrue="1">
      <formula>F15="走幅跳"</formula>
    </cfRule>
    <cfRule type="expression" dxfId="240" priority="1185" stopIfTrue="1">
      <formula>F15="走高跳"</formula>
    </cfRule>
  </conditionalFormatting>
  <conditionalFormatting sqref="G17">
    <cfRule type="expression" dxfId="239" priority="1176" stopIfTrue="1">
      <formula>F17="円盤投"</formula>
    </cfRule>
    <cfRule type="expression" dxfId="238" priority="1177" stopIfTrue="1">
      <formula>F17="やり投"</formula>
    </cfRule>
    <cfRule type="expression" dxfId="237" priority="1178" stopIfTrue="1">
      <formula>F17="砲丸投"</formula>
    </cfRule>
    <cfRule type="expression" dxfId="236" priority="1179" stopIfTrue="1">
      <formula>F17="走幅跳"</formula>
    </cfRule>
    <cfRule type="expression" dxfId="235" priority="1180" stopIfTrue="1">
      <formula>F17="走高跳"</formula>
    </cfRule>
  </conditionalFormatting>
  <conditionalFormatting sqref="G19">
    <cfRule type="expression" dxfId="234" priority="1171" stopIfTrue="1">
      <formula>F19="円盤投"</formula>
    </cfRule>
    <cfRule type="expression" dxfId="233" priority="1172" stopIfTrue="1">
      <formula>F19="やり投"</formula>
    </cfRule>
    <cfRule type="expression" dxfId="232" priority="1173" stopIfTrue="1">
      <formula>F19="砲丸投"</formula>
    </cfRule>
    <cfRule type="expression" dxfId="231" priority="1174" stopIfTrue="1">
      <formula>F19="走幅跳"</formula>
    </cfRule>
    <cfRule type="expression" dxfId="230" priority="1175" stopIfTrue="1">
      <formula>F19="走高跳"</formula>
    </cfRule>
  </conditionalFormatting>
  <conditionalFormatting sqref="G21">
    <cfRule type="expression" dxfId="229" priority="1166" stopIfTrue="1">
      <formula>F21="円盤投"</formula>
    </cfRule>
    <cfRule type="expression" dxfId="228" priority="1167" stopIfTrue="1">
      <formula>F21="やり投"</formula>
    </cfRule>
    <cfRule type="expression" dxfId="227" priority="1168" stopIfTrue="1">
      <formula>F21="砲丸投"</formula>
    </cfRule>
    <cfRule type="expression" dxfId="226" priority="1169" stopIfTrue="1">
      <formula>F21="走幅跳"</formula>
    </cfRule>
    <cfRule type="expression" dxfId="225" priority="1170" stopIfTrue="1">
      <formula>F21="走高跳"</formula>
    </cfRule>
  </conditionalFormatting>
  <conditionalFormatting sqref="G23">
    <cfRule type="expression" dxfId="224" priority="1161" stopIfTrue="1">
      <formula>F23="円盤投"</formula>
    </cfRule>
    <cfRule type="expression" dxfId="223" priority="1162" stopIfTrue="1">
      <formula>F23="やり投"</formula>
    </cfRule>
    <cfRule type="expression" dxfId="222" priority="1163" stopIfTrue="1">
      <formula>F23="砲丸投"</formula>
    </cfRule>
    <cfRule type="expression" dxfId="221" priority="1164" stopIfTrue="1">
      <formula>F23="走幅跳"</formula>
    </cfRule>
    <cfRule type="expression" dxfId="220" priority="1165" stopIfTrue="1">
      <formula>F23="走高跳"</formula>
    </cfRule>
  </conditionalFormatting>
  <conditionalFormatting sqref="G25">
    <cfRule type="expression" dxfId="219" priority="1156" stopIfTrue="1">
      <formula>F25="円盤投"</formula>
    </cfRule>
    <cfRule type="expression" dxfId="218" priority="1157" stopIfTrue="1">
      <formula>F25="やり投"</formula>
    </cfRule>
    <cfRule type="expression" dxfId="217" priority="1158" stopIfTrue="1">
      <formula>F25="砲丸投"</formula>
    </cfRule>
    <cfRule type="expression" dxfId="216" priority="1159" stopIfTrue="1">
      <formula>F25="走幅跳"</formula>
    </cfRule>
    <cfRule type="expression" dxfId="215" priority="1160" stopIfTrue="1">
      <formula>F25="走高跳"</formula>
    </cfRule>
  </conditionalFormatting>
  <conditionalFormatting sqref="G27">
    <cfRule type="expression" dxfId="214" priority="1151" stopIfTrue="1">
      <formula>F27="円盤投"</formula>
    </cfRule>
    <cfRule type="expression" dxfId="213" priority="1152" stopIfTrue="1">
      <formula>F27="やり投"</formula>
    </cfRule>
    <cfRule type="expression" dxfId="212" priority="1153" stopIfTrue="1">
      <formula>F27="砲丸投"</formula>
    </cfRule>
    <cfRule type="expression" dxfId="211" priority="1154" stopIfTrue="1">
      <formula>F27="走幅跳"</formula>
    </cfRule>
    <cfRule type="expression" dxfId="210" priority="1155" stopIfTrue="1">
      <formula>F27="走高跳"</formula>
    </cfRule>
  </conditionalFormatting>
  <conditionalFormatting sqref="G29">
    <cfRule type="expression" dxfId="209" priority="1146" stopIfTrue="1">
      <formula>F29="円盤投"</formula>
    </cfRule>
    <cfRule type="expression" dxfId="208" priority="1147" stopIfTrue="1">
      <formula>F29="やり投"</formula>
    </cfRule>
    <cfRule type="expression" dxfId="207" priority="1148" stopIfTrue="1">
      <formula>F29="砲丸投"</formula>
    </cfRule>
    <cfRule type="expression" dxfId="206" priority="1149" stopIfTrue="1">
      <formula>F29="走幅跳"</formula>
    </cfRule>
    <cfRule type="expression" dxfId="205" priority="1150" stopIfTrue="1">
      <formula>F29="走高跳"</formula>
    </cfRule>
  </conditionalFormatting>
  <conditionalFormatting sqref="G31">
    <cfRule type="expression" dxfId="204" priority="1141" stopIfTrue="1">
      <formula>F31="円盤投"</formula>
    </cfRule>
    <cfRule type="expression" dxfId="203" priority="1142" stopIfTrue="1">
      <formula>F31="やり投"</formula>
    </cfRule>
    <cfRule type="expression" dxfId="202" priority="1143" stopIfTrue="1">
      <formula>F31="砲丸投"</formula>
    </cfRule>
    <cfRule type="expression" dxfId="201" priority="1144" stopIfTrue="1">
      <formula>F31="走幅跳"</formula>
    </cfRule>
    <cfRule type="expression" dxfId="200" priority="1145" stopIfTrue="1">
      <formula>F31="走高跳"</formula>
    </cfRule>
  </conditionalFormatting>
  <conditionalFormatting sqref="G33">
    <cfRule type="expression" dxfId="199" priority="1136" stopIfTrue="1">
      <formula>F33="円盤投"</formula>
    </cfRule>
    <cfRule type="expression" dxfId="198" priority="1137" stopIfTrue="1">
      <formula>F33="やり投"</formula>
    </cfRule>
    <cfRule type="expression" dxfId="197" priority="1138" stopIfTrue="1">
      <formula>F33="砲丸投"</formula>
    </cfRule>
    <cfRule type="expression" dxfId="196" priority="1139" stopIfTrue="1">
      <formula>F33="走幅跳"</formula>
    </cfRule>
    <cfRule type="expression" dxfId="195" priority="1140" stopIfTrue="1">
      <formula>F33="走高跳"</formula>
    </cfRule>
  </conditionalFormatting>
  <conditionalFormatting sqref="G35">
    <cfRule type="expression" dxfId="194" priority="1131" stopIfTrue="1">
      <formula>F35="円盤投"</formula>
    </cfRule>
    <cfRule type="expression" dxfId="193" priority="1132" stopIfTrue="1">
      <formula>F35="やり投"</formula>
    </cfRule>
    <cfRule type="expression" dxfId="192" priority="1133" stopIfTrue="1">
      <formula>F35="砲丸投"</formula>
    </cfRule>
    <cfRule type="expression" dxfId="191" priority="1134" stopIfTrue="1">
      <formula>F35="走幅跳"</formula>
    </cfRule>
    <cfRule type="expression" dxfId="190" priority="1135" stopIfTrue="1">
      <formula>F35="走高跳"</formula>
    </cfRule>
  </conditionalFormatting>
  <conditionalFormatting sqref="G39">
    <cfRule type="expression" dxfId="189" priority="1121" stopIfTrue="1">
      <formula>F39="円盤投"</formula>
    </cfRule>
    <cfRule type="expression" dxfId="188" priority="1122" stopIfTrue="1">
      <formula>F39="やり投"</formula>
    </cfRule>
    <cfRule type="expression" dxfId="187" priority="1123" stopIfTrue="1">
      <formula>F39="砲丸投"</formula>
    </cfRule>
    <cfRule type="expression" dxfId="186" priority="1124" stopIfTrue="1">
      <formula>F39="走幅跳"</formula>
    </cfRule>
    <cfRule type="expression" dxfId="185" priority="1125" stopIfTrue="1">
      <formula>F39="走高跳"</formula>
    </cfRule>
  </conditionalFormatting>
  <conditionalFormatting sqref="G41">
    <cfRule type="expression" dxfId="184" priority="1116" stopIfTrue="1">
      <formula>F41="円盤投"</formula>
    </cfRule>
    <cfRule type="expression" dxfId="183" priority="1117" stopIfTrue="1">
      <formula>F41="やり投"</formula>
    </cfRule>
    <cfRule type="expression" dxfId="182" priority="1118" stopIfTrue="1">
      <formula>F41="砲丸投"</formula>
    </cfRule>
    <cfRule type="expression" dxfId="181" priority="1119" stopIfTrue="1">
      <formula>F41="走幅跳"</formula>
    </cfRule>
    <cfRule type="expression" dxfId="180" priority="1120" stopIfTrue="1">
      <formula>F41="走高跳"</formula>
    </cfRule>
  </conditionalFormatting>
  <conditionalFormatting sqref="G45">
    <cfRule type="expression" dxfId="179" priority="1106" stopIfTrue="1">
      <formula>F45="円盤投"</formula>
    </cfRule>
    <cfRule type="expression" dxfId="178" priority="1107" stopIfTrue="1">
      <formula>F45="やり投"</formula>
    </cfRule>
    <cfRule type="expression" dxfId="177" priority="1108" stopIfTrue="1">
      <formula>F45="砲丸投"</formula>
    </cfRule>
    <cfRule type="expression" dxfId="176" priority="1109" stopIfTrue="1">
      <formula>F45="走幅跳"</formula>
    </cfRule>
    <cfRule type="expression" dxfId="175" priority="1110" stopIfTrue="1">
      <formula>F45="走高跳"</formula>
    </cfRule>
  </conditionalFormatting>
  <conditionalFormatting sqref="G47">
    <cfRule type="expression" dxfId="174" priority="1101" stopIfTrue="1">
      <formula>F47="円盤投"</formula>
    </cfRule>
    <cfRule type="expression" dxfId="173" priority="1102" stopIfTrue="1">
      <formula>F47="やり投"</formula>
    </cfRule>
    <cfRule type="expression" dxfId="172" priority="1103" stopIfTrue="1">
      <formula>F47="砲丸投"</formula>
    </cfRule>
    <cfRule type="expression" dxfId="171" priority="1104" stopIfTrue="1">
      <formula>F47="走幅跳"</formula>
    </cfRule>
    <cfRule type="expression" dxfId="170" priority="1105" stopIfTrue="1">
      <formula>F47="走高跳"</formula>
    </cfRule>
  </conditionalFormatting>
  <conditionalFormatting sqref="I11">
    <cfRule type="expression" dxfId="169" priority="1091" stopIfTrue="1">
      <formula>H11="円盤投"</formula>
    </cfRule>
    <cfRule type="expression" dxfId="168" priority="1092" stopIfTrue="1">
      <formula>H11="やり投"</formula>
    </cfRule>
    <cfRule type="expression" dxfId="167" priority="1093" stopIfTrue="1">
      <formula>H11="砲丸投"</formula>
    </cfRule>
    <cfRule type="expression" dxfId="166" priority="1094" stopIfTrue="1">
      <formula>H11="走幅跳"</formula>
    </cfRule>
    <cfRule type="expression" dxfId="165" priority="1095" stopIfTrue="1">
      <formula>H11="走高跳"</formula>
    </cfRule>
  </conditionalFormatting>
  <conditionalFormatting sqref="I13">
    <cfRule type="expression" dxfId="164" priority="1086" stopIfTrue="1">
      <formula>H13="円盤投"</formula>
    </cfRule>
    <cfRule type="expression" dxfId="163" priority="1087" stopIfTrue="1">
      <formula>H13="やり投"</formula>
    </cfRule>
    <cfRule type="expression" dxfId="162" priority="1088" stopIfTrue="1">
      <formula>H13="砲丸投"</formula>
    </cfRule>
    <cfRule type="expression" dxfId="161" priority="1089" stopIfTrue="1">
      <formula>H13="走幅跳"</formula>
    </cfRule>
    <cfRule type="expression" dxfId="160" priority="1090" stopIfTrue="1">
      <formula>H13="走高跳"</formula>
    </cfRule>
  </conditionalFormatting>
  <conditionalFormatting sqref="I15">
    <cfRule type="expression" dxfId="159" priority="1081" stopIfTrue="1">
      <formula>H15="円盤投"</formula>
    </cfRule>
    <cfRule type="expression" dxfId="158" priority="1082" stopIfTrue="1">
      <formula>H15="やり投"</formula>
    </cfRule>
    <cfRule type="expression" dxfId="157" priority="1083" stopIfTrue="1">
      <formula>H15="砲丸投"</formula>
    </cfRule>
    <cfRule type="expression" dxfId="156" priority="1084" stopIfTrue="1">
      <formula>H15="走幅跳"</formula>
    </cfRule>
    <cfRule type="expression" dxfId="155" priority="1085" stopIfTrue="1">
      <formula>H15="走高跳"</formula>
    </cfRule>
  </conditionalFormatting>
  <conditionalFormatting sqref="I17">
    <cfRule type="expression" dxfId="154" priority="1076" stopIfTrue="1">
      <formula>H17="円盤投"</formula>
    </cfRule>
    <cfRule type="expression" dxfId="153" priority="1077" stopIfTrue="1">
      <formula>H17="やり投"</formula>
    </cfRule>
    <cfRule type="expression" dxfId="152" priority="1078" stopIfTrue="1">
      <formula>H17="砲丸投"</formula>
    </cfRule>
    <cfRule type="expression" dxfId="151" priority="1079" stopIfTrue="1">
      <formula>H17="走幅跳"</formula>
    </cfRule>
    <cfRule type="expression" dxfId="150" priority="1080" stopIfTrue="1">
      <formula>H17="走高跳"</formula>
    </cfRule>
  </conditionalFormatting>
  <conditionalFormatting sqref="I19">
    <cfRule type="expression" dxfId="149" priority="1071" stopIfTrue="1">
      <formula>H19="円盤投"</formula>
    </cfRule>
    <cfRule type="expression" dxfId="148" priority="1072" stopIfTrue="1">
      <formula>H19="やり投"</formula>
    </cfRule>
    <cfRule type="expression" dxfId="147" priority="1073" stopIfTrue="1">
      <formula>H19="砲丸投"</formula>
    </cfRule>
    <cfRule type="expression" dxfId="146" priority="1074" stopIfTrue="1">
      <formula>H19="走幅跳"</formula>
    </cfRule>
    <cfRule type="expression" dxfId="145" priority="1075" stopIfTrue="1">
      <formula>H19="走高跳"</formula>
    </cfRule>
  </conditionalFormatting>
  <conditionalFormatting sqref="I21">
    <cfRule type="expression" dxfId="144" priority="1066" stopIfTrue="1">
      <formula>H21="円盤投"</formula>
    </cfRule>
    <cfRule type="expression" dxfId="143" priority="1067" stopIfTrue="1">
      <formula>H21="やり投"</formula>
    </cfRule>
    <cfRule type="expression" dxfId="142" priority="1068" stopIfTrue="1">
      <formula>H21="砲丸投"</formula>
    </cfRule>
    <cfRule type="expression" dxfId="141" priority="1069" stopIfTrue="1">
      <formula>H21="走幅跳"</formula>
    </cfRule>
    <cfRule type="expression" dxfId="140" priority="1070" stopIfTrue="1">
      <formula>H21="走高跳"</formula>
    </cfRule>
  </conditionalFormatting>
  <conditionalFormatting sqref="I23">
    <cfRule type="expression" dxfId="139" priority="1061" stopIfTrue="1">
      <formula>H23="円盤投"</formula>
    </cfRule>
    <cfRule type="expression" dxfId="138" priority="1062" stopIfTrue="1">
      <formula>H23="やり投"</formula>
    </cfRule>
    <cfRule type="expression" dxfId="137" priority="1063" stopIfTrue="1">
      <formula>H23="砲丸投"</formula>
    </cfRule>
    <cfRule type="expression" dxfId="136" priority="1064" stopIfTrue="1">
      <formula>H23="走幅跳"</formula>
    </cfRule>
    <cfRule type="expression" dxfId="135" priority="1065" stopIfTrue="1">
      <formula>H23="走高跳"</formula>
    </cfRule>
  </conditionalFormatting>
  <conditionalFormatting sqref="I25">
    <cfRule type="expression" dxfId="134" priority="1056" stopIfTrue="1">
      <formula>H25="円盤投"</formula>
    </cfRule>
    <cfRule type="expression" dxfId="133" priority="1057" stopIfTrue="1">
      <formula>H25="やり投"</formula>
    </cfRule>
    <cfRule type="expression" dxfId="132" priority="1058" stopIfTrue="1">
      <formula>H25="砲丸投"</formula>
    </cfRule>
    <cfRule type="expression" dxfId="131" priority="1059" stopIfTrue="1">
      <formula>H25="走幅跳"</formula>
    </cfRule>
    <cfRule type="expression" dxfId="130" priority="1060" stopIfTrue="1">
      <formula>H25="走高跳"</formula>
    </cfRule>
  </conditionalFormatting>
  <conditionalFormatting sqref="I27">
    <cfRule type="expression" dxfId="129" priority="1051" stopIfTrue="1">
      <formula>H27="円盤投"</formula>
    </cfRule>
    <cfRule type="expression" dxfId="128" priority="1052" stopIfTrue="1">
      <formula>H27="やり投"</formula>
    </cfRule>
    <cfRule type="expression" dxfId="127" priority="1053" stopIfTrue="1">
      <formula>H27="砲丸投"</formula>
    </cfRule>
    <cfRule type="expression" dxfId="126" priority="1054" stopIfTrue="1">
      <formula>H27="走幅跳"</formula>
    </cfRule>
    <cfRule type="expression" dxfId="125" priority="1055" stopIfTrue="1">
      <formula>H27="走高跳"</formula>
    </cfRule>
  </conditionalFormatting>
  <conditionalFormatting sqref="I29">
    <cfRule type="expression" dxfId="124" priority="1046" stopIfTrue="1">
      <formula>H29="円盤投"</formula>
    </cfRule>
    <cfRule type="expression" dxfId="123" priority="1047" stopIfTrue="1">
      <formula>H29="やり投"</formula>
    </cfRule>
    <cfRule type="expression" dxfId="122" priority="1048" stopIfTrue="1">
      <formula>H29="砲丸投"</formula>
    </cfRule>
    <cfRule type="expression" dxfId="121" priority="1049" stopIfTrue="1">
      <formula>H29="走幅跳"</formula>
    </cfRule>
    <cfRule type="expression" dxfId="120" priority="1050" stopIfTrue="1">
      <formula>H29="走高跳"</formula>
    </cfRule>
  </conditionalFormatting>
  <conditionalFormatting sqref="I31">
    <cfRule type="expression" dxfId="119" priority="1041" stopIfTrue="1">
      <formula>H31="円盤投"</formula>
    </cfRule>
    <cfRule type="expression" dxfId="118" priority="1042" stopIfTrue="1">
      <formula>H31="やり投"</formula>
    </cfRule>
    <cfRule type="expression" dxfId="117" priority="1043" stopIfTrue="1">
      <formula>H31="砲丸投"</formula>
    </cfRule>
    <cfRule type="expression" dxfId="116" priority="1044" stopIfTrue="1">
      <formula>H31="走幅跳"</formula>
    </cfRule>
    <cfRule type="expression" dxfId="115" priority="1045" stopIfTrue="1">
      <formula>H31="走高跳"</formula>
    </cfRule>
  </conditionalFormatting>
  <conditionalFormatting sqref="I33">
    <cfRule type="expression" dxfId="114" priority="1036" stopIfTrue="1">
      <formula>H33="円盤投"</formula>
    </cfRule>
    <cfRule type="expression" dxfId="113" priority="1037" stopIfTrue="1">
      <formula>H33="やり投"</formula>
    </cfRule>
    <cfRule type="expression" dxfId="112" priority="1038" stopIfTrue="1">
      <formula>H33="砲丸投"</formula>
    </cfRule>
    <cfRule type="expression" dxfId="111" priority="1039" stopIfTrue="1">
      <formula>H33="走幅跳"</formula>
    </cfRule>
    <cfRule type="expression" dxfId="110" priority="1040" stopIfTrue="1">
      <formula>H33="走高跳"</formula>
    </cfRule>
  </conditionalFormatting>
  <conditionalFormatting sqref="I37">
    <cfRule type="expression" dxfId="109" priority="1026" stopIfTrue="1">
      <formula>H37="円盤投"</formula>
    </cfRule>
    <cfRule type="expression" dxfId="108" priority="1027" stopIfTrue="1">
      <formula>H37="やり投"</formula>
    </cfRule>
    <cfRule type="expression" dxfId="107" priority="1028" stopIfTrue="1">
      <formula>H37="砲丸投"</formula>
    </cfRule>
    <cfRule type="expression" dxfId="106" priority="1029" stopIfTrue="1">
      <formula>H37="走幅跳"</formula>
    </cfRule>
    <cfRule type="expression" dxfId="105" priority="1030" stopIfTrue="1">
      <formula>H37="走高跳"</formula>
    </cfRule>
  </conditionalFormatting>
  <conditionalFormatting sqref="I39">
    <cfRule type="expression" dxfId="104" priority="1021" stopIfTrue="1">
      <formula>H39="円盤投"</formula>
    </cfRule>
    <cfRule type="expression" dxfId="103" priority="1022" stopIfTrue="1">
      <formula>H39="やり投"</formula>
    </cfRule>
    <cfRule type="expression" dxfId="102" priority="1023" stopIfTrue="1">
      <formula>H39="砲丸投"</formula>
    </cfRule>
    <cfRule type="expression" dxfId="101" priority="1024" stopIfTrue="1">
      <formula>H39="走幅跳"</formula>
    </cfRule>
    <cfRule type="expression" dxfId="100" priority="1025" stopIfTrue="1">
      <formula>H39="走高跳"</formula>
    </cfRule>
  </conditionalFormatting>
  <conditionalFormatting sqref="I45">
    <cfRule type="expression" dxfId="99" priority="1006" stopIfTrue="1">
      <formula>H45="円盤投"</formula>
    </cfRule>
    <cfRule type="expression" dxfId="98" priority="1007" stopIfTrue="1">
      <formula>H45="やり投"</formula>
    </cfRule>
    <cfRule type="expression" dxfId="97" priority="1008" stopIfTrue="1">
      <formula>H45="砲丸投"</formula>
    </cfRule>
    <cfRule type="expression" dxfId="96" priority="1009" stopIfTrue="1">
      <formula>H45="走幅跳"</formula>
    </cfRule>
    <cfRule type="expression" dxfId="95" priority="1010" stopIfTrue="1">
      <formula>H45="走高跳"</formula>
    </cfRule>
  </conditionalFormatting>
  <conditionalFormatting sqref="K9">
    <cfRule type="expression" dxfId="94" priority="996" stopIfTrue="1">
      <formula>J9="円盤投"</formula>
    </cfRule>
    <cfRule type="expression" dxfId="93" priority="997" stopIfTrue="1">
      <formula>J9="やり投"</formula>
    </cfRule>
    <cfRule type="expression" dxfId="92" priority="998" stopIfTrue="1">
      <formula>J9="砲丸投"</formula>
    </cfRule>
    <cfRule type="expression" dxfId="91" priority="999" stopIfTrue="1">
      <formula>J9="走幅跳"</formula>
    </cfRule>
    <cfRule type="expression" dxfId="90" priority="1000" stopIfTrue="1">
      <formula>J9="走高跳"</formula>
    </cfRule>
  </conditionalFormatting>
  <conditionalFormatting sqref="K11">
    <cfRule type="expression" dxfId="89" priority="991" stopIfTrue="1">
      <formula>J11="円盤投"</formula>
    </cfRule>
    <cfRule type="expression" dxfId="88" priority="992" stopIfTrue="1">
      <formula>J11="やり投"</formula>
    </cfRule>
    <cfRule type="expression" dxfId="87" priority="993" stopIfTrue="1">
      <formula>J11="砲丸投"</formula>
    </cfRule>
    <cfRule type="expression" dxfId="86" priority="994" stopIfTrue="1">
      <formula>J11="走幅跳"</formula>
    </cfRule>
    <cfRule type="expression" dxfId="85" priority="995" stopIfTrue="1">
      <formula>J11="走高跳"</formula>
    </cfRule>
  </conditionalFormatting>
  <conditionalFormatting sqref="K13">
    <cfRule type="expression" dxfId="84" priority="986" stopIfTrue="1">
      <formula>J13="円盤投"</formula>
    </cfRule>
    <cfRule type="expression" dxfId="83" priority="987" stopIfTrue="1">
      <formula>J13="やり投"</formula>
    </cfRule>
    <cfRule type="expression" dxfId="82" priority="988" stopIfTrue="1">
      <formula>J13="砲丸投"</formula>
    </cfRule>
    <cfRule type="expression" dxfId="81" priority="989" stopIfTrue="1">
      <formula>J13="走幅跳"</formula>
    </cfRule>
    <cfRule type="expression" dxfId="80" priority="990" stopIfTrue="1">
      <formula>J13="走高跳"</formula>
    </cfRule>
  </conditionalFormatting>
  <conditionalFormatting sqref="K15">
    <cfRule type="expression" dxfId="79" priority="981" stopIfTrue="1">
      <formula>J15="円盤投"</formula>
    </cfRule>
    <cfRule type="expression" dxfId="78" priority="982" stopIfTrue="1">
      <formula>J15="やり投"</formula>
    </cfRule>
    <cfRule type="expression" dxfId="77" priority="983" stopIfTrue="1">
      <formula>J15="砲丸投"</formula>
    </cfRule>
    <cfRule type="expression" dxfId="76" priority="984" stopIfTrue="1">
      <formula>J15="走幅跳"</formula>
    </cfRule>
    <cfRule type="expression" dxfId="75" priority="985" stopIfTrue="1">
      <formula>J15="走高跳"</formula>
    </cfRule>
  </conditionalFormatting>
  <conditionalFormatting sqref="K17">
    <cfRule type="expression" dxfId="74" priority="976" stopIfTrue="1">
      <formula>J17="円盤投"</formula>
    </cfRule>
    <cfRule type="expression" dxfId="73" priority="977" stopIfTrue="1">
      <formula>J17="やり投"</formula>
    </cfRule>
    <cfRule type="expression" dxfId="72" priority="978" stopIfTrue="1">
      <formula>J17="砲丸投"</formula>
    </cfRule>
    <cfRule type="expression" dxfId="71" priority="979" stopIfTrue="1">
      <formula>J17="走幅跳"</formula>
    </cfRule>
    <cfRule type="expression" dxfId="70" priority="980" stopIfTrue="1">
      <formula>J17="走高跳"</formula>
    </cfRule>
  </conditionalFormatting>
  <conditionalFormatting sqref="K19">
    <cfRule type="expression" dxfId="69" priority="971" stopIfTrue="1">
      <formula>J19="円盤投"</formula>
    </cfRule>
    <cfRule type="expression" dxfId="68" priority="972" stopIfTrue="1">
      <formula>J19="やり投"</formula>
    </cfRule>
    <cfRule type="expression" dxfId="67" priority="973" stopIfTrue="1">
      <formula>J19="砲丸投"</formula>
    </cfRule>
    <cfRule type="expression" dxfId="66" priority="974" stopIfTrue="1">
      <formula>J19="走幅跳"</formula>
    </cfRule>
    <cfRule type="expression" dxfId="65" priority="975" stopIfTrue="1">
      <formula>J19="走高跳"</formula>
    </cfRule>
  </conditionalFormatting>
  <conditionalFormatting sqref="K21">
    <cfRule type="expression" dxfId="64" priority="966" stopIfTrue="1">
      <formula>J21="円盤投"</formula>
    </cfRule>
    <cfRule type="expression" dxfId="63" priority="967" stopIfTrue="1">
      <formula>J21="やり投"</formula>
    </cfRule>
    <cfRule type="expression" dxfId="62" priority="968" stopIfTrue="1">
      <formula>J21="砲丸投"</formula>
    </cfRule>
    <cfRule type="expression" dxfId="61" priority="969" stopIfTrue="1">
      <formula>J21="走幅跳"</formula>
    </cfRule>
    <cfRule type="expression" dxfId="60" priority="970" stopIfTrue="1">
      <formula>J21="走高跳"</formula>
    </cfRule>
  </conditionalFormatting>
  <conditionalFormatting sqref="K23">
    <cfRule type="expression" dxfId="59" priority="961" stopIfTrue="1">
      <formula>J23="円盤投"</formula>
    </cfRule>
    <cfRule type="expression" dxfId="58" priority="962" stopIfTrue="1">
      <formula>J23="やり投"</formula>
    </cfRule>
    <cfRule type="expression" dxfId="57" priority="963" stopIfTrue="1">
      <formula>J23="砲丸投"</formula>
    </cfRule>
    <cfRule type="expression" dxfId="56" priority="964" stopIfTrue="1">
      <formula>J23="走幅跳"</formula>
    </cfRule>
    <cfRule type="expression" dxfId="55" priority="965" stopIfTrue="1">
      <formula>J23="走高跳"</formula>
    </cfRule>
  </conditionalFormatting>
  <conditionalFormatting sqref="K25">
    <cfRule type="expression" dxfId="54" priority="956" stopIfTrue="1">
      <formula>J25="円盤投"</formula>
    </cfRule>
    <cfRule type="expression" dxfId="53" priority="957" stopIfTrue="1">
      <formula>J25="やり投"</formula>
    </cfRule>
    <cfRule type="expression" dxfId="52" priority="958" stopIfTrue="1">
      <formula>J25="砲丸投"</formula>
    </cfRule>
    <cfRule type="expression" dxfId="51" priority="959" stopIfTrue="1">
      <formula>J25="走幅跳"</formula>
    </cfRule>
    <cfRule type="expression" dxfId="50" priority="960" stopIfTrue="1">
      <formula>J25="走高跳"</formula>
    </cfRule>
  </conditionalFormatting>
  <conditionalFormatting sqref="K27">
    <cfRule type="expression" dxfId="49" priority="951" stopIfTrue="1">
      <formula>J27="円盤投"</formula>
    </cfRule>
    <cfRule type="expression" dxfId="48" priority="952" stopIfTrue="1">
      <formula>J27="やり投"</formula>
    </cfRule>
    <cfRule type="expression" dxfId="47" priority="953" stopIfTrue="1">
      <formula>J27="砲丸投"</formula>
    </cfRule>
    <cfRule type="expression" dxfId="46" priority="954" stopIfTrue="1">
      <formula>J27="走幅跳"</formula>
    </cfRule>
    <cfRule type="expression" dxfId="45" priority="955" stopIfTrue="1">
      <formula>J27="走高跳"</formula>
    </cfRule>
  </conditionalFormatting>
  <conditionalFormatting sqref="K29">
    <cfRule type="expression" dxfId="44" priority="946" stopIfTrue="1">
      <formula>J29="円盤投"</formula>
    </cfRule>
    <cfRule type="expression" dxfId="43" priority="947" stopIfTrue="1">
      <formula>J29="やり投"</formula>
    </cfRule>
    <cfRule type="expression" dxfId="42" priority="948" stopIfTrue="1">
      <formula>J29="砲丸投"</formula>
    </cfRule>
    <cfRule type="expression" dxfId="41" priority="949" stopIfTrue="1">
      <formula>J29="走幅跳"</formula>
    </cfRule>
    <cfRule type="expression" dxfId="40" priority="950" stopIfTrue="1">
      <formula>J29="走高跳"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fitToHeight="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 x14ac:dyDescent="0.1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 x14ac:dyDescent="0.2">
      <c r="A1" s="272" t="s">
        <v>103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Q1" s="276" t="s">
        <v>185</v>
      </c>
      <c r="R1" s="277"/>
      <c r="S1" s="277"/>
      <c r="T1" s="277"/>
      <c r="U1" s="273">
        <f>名簿!$D$3</f>
        <v>0</v>
      </c>
      <c r="V1" s="274"/>
      <c r="W1" s="274"/>
      <c r="X1" s="274"/>
      <c r="Y1" s="275"/>
      <c r="Z1" s="276" t="s">
        <v>186</v>
      </c>
      <c r="AA1" s="277"/>
      <c r="AB1" s="227">
        <f>名簿!$D$8</f>
        <v>0</v>
      </c>
      <c r="AC1" s="225"/>
      <c r="AD1" s="225"/>
      <c r="AE1" s="264">
        <f>名簿!$D$3</f>
        <v>0</v>
      </c>
      <c r="AF1" s="265"/>
      <c r="AG1" s="266"/>
    </row>
    <row r="2" spans="1:33" ht="15.95" customHeight="1" thickBot="1" x14ac:dyDescent="0.2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5.95" customHeight="1" thickBot="1" x14ac:dyDescent="0.2">
      <c r="A3" s="268" t="s">
        <v>91</v>
      </c>
      <c r="B3" s="270" t="s">
        <v>86</v>
      </c>
      <c r="C3" s="260" t="s">
        <v>75</v>
      </c>
      <c r="D3" s="260" t="s">
        <v>72</v>
      </c>
      <c r="E3" s="260" t="s">
        <v>100</v>
      </c>
      <c r="F3" s="260" t="s">
        <v>71</v>
      </c>
      <c r="G3" s="260" t="s">
        <v>77</v>
      </c>
      <c r="H3" s="260" t="s">
        <v>78</v>
      </c>
      <c r="I3" s="267" t="s">
        <v>85</v>
      </c>
      <c r="J3" s="267"/>
      <c r="K3" s="267"/>
      <c r="L3" s="267"/>
      <c r="M3" s="267"/>
      <c r="N3" s="267"/>
      <c r="O3" s="262" t="s">
        <v>80</v>
      </c>
      <c r="Q3" s="268" t="s">
        <v>91</v>
      </c>
      <c r="R3" s="270" t="s">
        <v>86</v>
      </c>
      <c r="S3" s="260" t="s">
        <v>75</v>
      </c>
      <c r="T3" s="260" t="s">
        <v>72</v>
      </c>
      <c r="U3" s="260" t="s">
        <v>100</v>
      </c>
      <c r="V3" s="260" t="s">
        <v>71</v>
      </c>
      <c r="W3" s="260" t="s">
        <v>77</v>
      </c>
      <c r="X3" s="260" t="s">
        <v>78</v>
      </c>
      <c r="Y3" s="267" t="s">
        <v>85</v>
      </c>
      <c r="Z3" s="267"/>
      <c r="AA3" s="267"/>
      <c r="AB3" s="267"/>
      <c r="AC3" s="267"/>
      <c r="AD3" s="267"/>
      <c r="AE3" s="262" t="s">
        <v>80</v>
      </c>
    </row>
    <row r="4" spans="1:33" ht="15.95" customHeight="1" thickTop="1" thickBot="1" x14ac:dyDescent="0.2">
      <c r="A4" s="269"/>
      <c r="B4" s="271"/>
      <c r="C4" s="261"/>
      <c r="D4" s="261"/>
      <c r="E4" s="261"/>
      <c r="F4" s="261"/>
      <c r="G4" s="261"/>
      <c r="H4" s="261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63"/>
      <c r="Q4" s="269"/>
      <c r="R4" s="271"/>
      <c r="S4" s="261"/>
      <c r="T4" s="261"/>
      <c r="U4" s="261"/>
      <c r="V4" s="261"/>
      <c r="W4" s="261"/>
      <c r="X4" s="261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63"/>
    </row>
    <row r="5" spans="1:33" ht="15.95" customHeight="1" thickTop="1" x14ac:dyDescent="0.15">
      <c r="A5" s="223">
        <v>1</v>
      </c>
      <c r="B5" s="238" t="str">
        <f t="shared" ref="B5:B36" si="0">IF(VLOOKUP(A5,記①男,2,FALSE)="","",VLOOKUP(A5,記①男,2,FALSE))</f>
        <v/>
      </c>
      <c r="C5" s="241" t="str">
        <f t="shared" ref="C5:C68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IF(B5="","",IF(VLOOKUP(A5,記①男,5,FALSE)="","",VLOOKUP(A5,記①男,5,FALSE)))</f>
        <v/>
      </c>
      <c r="J5" s="136" t="str">
        <f t="shared" ref="J5:J36" si="6">IF(B5="","",IF(VLOOKUP(A5,記①男,6,FALSE)="","",VLOOKUP(A5,記①男,6,FALSE)))</f>
        <v/>
      </c>
      <c r="K5" s="135" t="str">
        <f t="shared" ref="K5:K36" si="7">IF(B5="","",IF(VLOOKUP(A5,記①男,7,FALSE)="","",VLOOKUP(A5,記①男,7,FALSE)))</f>
        <v/>
      </c>
      <c r="L5" s="136" t="str">
        <f t="shared" ref="L5:L36" si="8">IF(B5="","",IF(VLOOKUP(A5,記①男,8,FALSE)="","",VLOOKUP(A5,記①男,8,FALSE)))</f>
        <v/>
      </c>
      <c r="M5" s="135" t="str">
        <f t="shared" ref="M5:M36" si="9">IF(B5="","",IF(VLOOKUP(A5,記①男,9,FALSE)="","",VLOOKUP(A5,記①男,9,FALSE)))</f>
        <v/>
      </c>
      <c r="N5" s="136" t="str">
        <f t="shared" ref="N5:N36" si="10">IF(B5="","",IF(VLOOKUP(A5,記①男,10,FALSE)="","",VLOOKUP(A5,記①男,10,FALSE)))</f>
        <v/>
      </c>
      <c r="O5" s="187" t="str">
        <f t="shared" ref="O5:O68" si="11">IF(B5="","",IF(VLOOKUP(B5,名簿,8,FALSE)="","",VLOOKUP(B5,名簿,8,FALSE)))</f>
        <v/>
      </c>
      <c r="Q5" s="222">
        <v>1</v>
      </c>
      <c r="R5" s="233" t="str">
        <f t="shared" ref="R5:R36" si="12">IF(VLOOKUP(Q5,記①女,2,FALSE)="","",VLOOKUP(Q5,記①女,2,FALSE))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IF(R5="","",IF(VLOOKUP(Q5,記①女,5,FALSE)="","",VLOOKUP(Q5,記①女,5,FALSE)))</f>
        <v/>
      </c>
      <c r="Z5" s="143" t="str">
        <f t="shared" ref="Z5:Z36" si="18">IF(R5="","",IF(VLOOKUP(Q5,記①女,6,FALSE)="","",VLOOKUP(Q5,記①女,6,FALSE)))</f>
        <v/>
      </c>
      <c r="AA5" s="142" t="str">
        <f t="shared" ref="AA5:AA36" si="19">IF(R5="","",IF(VLOOKUP(Q5,記①女,7,FALSE)="","",VLOOKUP(Q5,記①女,7,FALSE)))</f>
        <v/>
      </c>
      <c r="AB5" s="143" t="str">
        <f t="shared" ref="AB5:AB36" si="20">IF(R5="","",IF(VLOOKUP(Q5,記①女,8,FALSE)="","",VLOOKUP(Q5,記①女,8,FALSE)))</f>
        <v/>
      </c>
      <c r="AC5" s="142" t="str">
        <f t="shared" ref="AC5:AC36" si="21">IF(R5="","",IF(VLOOKUP(Q5,記①女,9,FALSE)="","",VLOOKUP(Q5,記①女,9,FALSE)))</f>
        <v/>
      </c>
      <c r="AD5" s="143" t="str">
        <f t="shared" ref="AD5:AD36" si="22">IF(R5="","",IF(VLOOKUP(Q5,記①女,10,FALSE)="","",VLOOKUP(Q5,記①女,10,FALSE)))</f>
        <v/>
      </c>
      <c r="AE5" s="190" t="str">
        <f t="shared" ref="AE5:AE68" si="23">IF(R5="","",IF(VLOOKUP(R5,名簿,8,FALSE)="","",VLOOKUP(R5,名簿,8,FALSE)))</f>
        <v/>
      </c>
    </row>
    <row r="6" spans="1:33" ht="15.95" customHeight="1" x14ac:dyDescent="0.15">
      <c r="A6" s="68">
        <v>2</v>
      </c>
      <c r="B6" s="239" t="str">
        <f t="shared" si="0"/>
        <v/>
      </c>
      <c r="C6" s="73" t="str">
        <f t="shared" si="1"/>
        <v/>
      </c>
      <c r="D6" s="74" t="str">
        <f t="shared" ref="D6:D69" si="24">IF(B6="","",$U$1)</f>
        <v/>
      </c>
      <c r="E6" s="74" t="str">
        <f t="shared" si="2"/>
        <v/>
      </c>
      <c r="F6" s="74" t="str">
        <f t="shared" ref="F6:F69" si="25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si="11"/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6">IF(R6="","",$U$1)</f>
        <v/>
      </c>
      <c r="U6" s="92" t="str">
        <f t="shared" si="14"/>
        <v/>
      </c>
      <c r="V6" s="92" t="str">
        <f t="shared" ref="V6:V69" si="27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5.95" customHeight="1" x14ac:dyDescent="0.15">
      <c r="A7" s="68">
        <v>3</v>
      </c>
      <c r="B7" s="239" t="str">
        <f t="shared" si="0"/>
        <v/>
      </c>
      <c r="C7" s="73" t="str">
        <f t="shared" si="1"/>
        <v/>
      </c>
      <c r="D7" s="74" t="str">
        <f t="shared" si="24"/>
        <v/>
      </c>
      <c r="E7" s="74" t="str">
        <f t="shared" si="2"/>
        <v/>
      </c>
      <c r="F7" s="74" t="str">
        <f t="shared" si="25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11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6"/>
        <v/>
      </c>
      <c r="U7" s="92" t="str">
        <f t="shared" si="14"/>
        <v/>
      </c>
      <c r="V7" s="92" t="str">
        <f t="shared" si="27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5.95" customHeight="1" x14ac:dyDescent="0.15">
      <c r="A8" s="68">
        <v>4</v>
      </c>
      <c r="B8" s="239" t="str">
        <f t="shared" si="0"/>
        <v/>
      </c>
      <c r="C8" s="73" t="str">
        <f t="shared" si="1"/>
        <v/>
      </c>
      <c r="D8" s="74" t="str">
        <f t="shared" si="24"/>
        <v/>
      </c>
      <c r="E8" s="74" t="str">
        <f t="shared" si="2"/>
        <v/>
      </c>
      <c r="F8" s="74" t="str">
        <f t="shared" si="25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11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6"/>
        <v/>
      </c>
      <c r="U8" s="92" t="str">
        <f t="shared" si="14"/>
        <v/>
      </c>
      <c r="V8" s="92" t="str">
        <f t="shared" si="27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5.95" customHeight="1" x14ac:dyDescent="0.15">
      <c r="A9" s="68">
        <v>5</v>
      </c>
      <c r="B9" s="239" t="str">
        <f t="shared" si="0"/>
        <v/>
      </c>
      <c r="C9" s="73" t="str">
        <f t="shared" si="1"/>
        <v/>
      </c>
      <c r="D9" s="74" t="str">
        <f t="shared" si="24"/>
        <v/>
      </c>
      <c r="E9" s="74" t="str">
        <f t="shared" si="2"/>
        <v/>
      </c>
      <c r="F9" s="74" t="str">
        <f t="shared" si="25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11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6"/>
        <v/>
      </c>
      <c r="U9" s="92" t="str">
        <f t="shared" si="14"/>
        <v/>
      </c>
      <c r="V9" s="92" t="str">
        <f t="shared" si="27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5.95" customHeight="1" x14ac:dyDescent="0.15">
      <c r="A10" s="68">
        <v>6</v>
      </c>
      <c r="B10" s="239" t="str">
        <f t="shared" si="0"/>
        <v/>
      </c>
      <c r="C10" s="73" t="str">
        <f t="shared" si="1"/>
        <v/>
      </c>
      <c r="D10" s="74" t="str">
        <f t="shared" si="24"/>
        <v/>
      </c>
      <c r="E10" s="74" t="str">
        <f t="shared" si="2"/>
        <v/>
      </c>
      <c r="F10" s="74" t="str">
        <f t="shared" si="25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11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6"/>
        <v/>
      </c>
      <c r="U10" s="92" t="str">
        <f t="shared" si="14"/>
        <v/>
      </c>
      <c r="V10" s="92" t="str">
        <f t="shared" si="27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5.95" customHeight="1" x14ac:dyDescent="0.15">
      <c r="A11" s="68">
        <v>7</v>
      </c>
      <c r="B11" s="239" t="str">
        <f t="shared" si="0"/>
        <v/>
      </c>
      <c r="C11" s="73" t="str">
        <f t="shared" si="1"/>
        <v/>
      </c>
      <c r="D11" s="74" t="str">
        <f t="shared" si="24"/>
        <v/>
      </c>
      <c r="E11" s="74" t="str">
        <f t="shared" si="2"/>
        <v/>
      </c>
      <c r="F11" s="74" t="str">
        <f t="shared" si="25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11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6"/>
        <v/>
      </c>
      <c r="U11" s="92" t="str">
        <f t="shared" si="14"/>
        <v/>
      </c>
      <c r="V11" s="92" t="str">
        <f t="shared" si="27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5.95" customHeight="1" x14ac:dyDescent="0.15">
      <c r="A12" s="68">
        <v>8</v>
      </c>
      <c r="B12" s="239" t="str">
        <f t="shared" si="0"/>
        <v/>
      </c>
      <c r="C12" s="73" t="str">
        <f t="shared" si="1"/>
        <v/>
      </c>
      <c r="D12" s="74" t="str">
        <f t="shared" si="24"/>
        <v/>
      </c>
      <c r="E12" s="74" t="str">
        <f t="shared" si="2"/>
        <v/>
      </c>
      <c r="F12" s="74" t="str">
        <f t="shared" si="25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11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6"/>
        <v/>
      </c>
      <c r="U12" s="92" t="str">
        <f t="shared" si="14"/>
        <v/>
      </c>
      <c r="V12" s="92" t="str">
        <f t="shared" si="27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5.95" customHeight="1" x14ac:dyDescent="0.15">
      <c r="A13" s="68">
        <v>9</v>
      </c>
      <c r="B13" s="239" t="str">
        <f t="shared" si="0"/>
        <v/>
      </c>
      <c r="C13" s="73" t="str">
        <f t="shared" si="1"/>
        <v/>
      </c>
      <c r="D13" s="74" t="str">
        <f t="shared" si="24"/>
        <v/>
      </c>
      <c r="E13" s="74" t="str">
        <f t="shared" si="2"/>
        <v/>
      </c>
      <c r="F13" s="74" t="str">
        <f t="shared" si="25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11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6"/>
        <v/>
      </c>
      <c r="U13" s="92" t="str">
        <f t="shared" si="14"/>
        <v/>
      </c>
      <c r="V13" s="92" t="str">
        <f t="shared" si="27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5.95" customHeight="1" x14ac:dyDescent="0.15">
      <c r="A14" s="68">
        <v>10</v>
      </c>
      <c r="B14" s="239" t="str">
        <f t="shared" si="0"/>
        <v/>
      </c>
      <c r="C14" s="73" t="str">
        <f t="shared" si="1"/>
        <v/>
      </c>
      <c r="D14" s="74" t="str">
        <f t="shared" si="24"/>
        <v/>
      </c>
      <c r="E14" s="74" t="str">
        <f t="shared" si="2"/>
        <v/>
      </c>
      <c r="F14" s="74" t="str">
        <f t="shared" si="25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11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6"/>
        <v/>
      </c>
      <c r="U14" s="92" t="str">
        <f t="shared" si="14"/>
        <v/>
      </c>
      <c r="V14" s="92" t="str">
        <f t="shared" si="27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5.95" customHeight="1" x14ac:dyDescent="0.15">
      <c r="A15" s="68">
        <v>11</v>
      </c>
      <c r="B15" s="239" t="str">
        <f t="shared" si="0"/>
        <v/>
      </c>
      <c r="C15" s="73" t="str">
        <f t="shared" si="1"/>
        <v/>
      </c>
      <c r="D15" s="74" t="str">
        <f t="shared" si="24"/>
        <v/>
      </c>
      <c r="E15" s="74" t="str">
        <f t="shared" si="2"/>
        <v/>
      </c>
      <c r="F15" s="74" t="str">
        <f t="shared" si="25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11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6"/>
        <v/>
      </c>
      <c r="U15" s="92" t="str">
        <f t="shared" si="14"/>
        <v/>
      </c>
      <c r="V15" s="92" t="str">
        <f t="shared" si="27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5.95" customHeight="1" x14ac:dyDescent="0.15">
      <c r="A16" s="68">
        <v>12</v>
      </c>
      <c r="B16" s="239" t="str">
        <f t="shared" si="0"/>
        <v/>
      </c>
      <c r="C16" s="73" t="str">
        <f t="shared" si="1"/>
        <v/>
      </c>
      <c r="D16" s="74" t="str">
        <f t="shared" si="24"/>
        <v/>
      </c>
      <c r="E16" s="74" t="str">
        <f t="shared" si="2"/>
        <v/>
      </c>
      <c r="F16" s="74" t="str">
        <f t="shared" si="25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11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6"/>
        <v/>
      </c>
      <c r="U16" s="92" t="str">
        <f t="shared" si="14"/>
        <v/>
      </c>
      <c r="V16" s="92" t="str">
        <f t="shared" si="27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5.95" customHeight="1" x14ac:dyDescent="0.15">
      <c r="A17" s="68">
        <v>13</v>
      </c>
      <c r="B17" s="239" t="str">
        <f t="shared" si="0"/>
        <v/>
      </c>
      <c r="C17" s="73" t="str">
        <f t="shared" si="1"/>
        <v/>
      </c>
      <c r="D17" s="74" t="str">
        <f t="shared" si="24"/>
        <v/>
      </c>
      <c r="E17" s="74" t="str">
        <f t="shared" si="2"/>
        <v/>
      </c>
      <c r="F17" s="74" t="str">
        <f t="shared" si="25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11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6"/>
        <v/>
      </c>
      <c r="U17" s="92" t="str">
        <f t="shared" si="14"/>
        <v/>
      </c>
      <c r="V17" s="92" t="str">
        <f t="shared" si="27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5.95" customHeight="1" x14ac:dyDescent="0.15">
      <c r="A18" s="68">
        <v>14</v>
      </c>
      <c r="B18" s="239" t="str">
        <f t="shared" si="0"/>
        <v/>
      </c>
      <c r="C18" s="73" t="str">
        <f t="shared" si="1"/>
        <v/>
      </c>
      <c r="D18" s="74" t="str">
        <f t="shared" si="24"/>
        <v/>
      </c>
      <c r="E18" s="74" t="str">
        <f t="shared" si="2"/>
        <v/>
      </c>
      <c r="F18" s="74" t="str">
        <f t="shared" si="25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11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6"/>
        <v/>
      </c>
      <c r="U18" s="92" t="str">
        <f t="shared" si="14"/>
        <v/>
      </c>
      <c r="V18" s="92" t="str">
        <f t="shared" si="27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5.95" customHeight="1" x14ac:dyDescent="0.15">
      <c r="A19" s="68">
        <v>15</v>
      </c>
      <c r="B19" s="239" t="str">
        <f t="shared" si="0"/>
        <v/>
      </c>
      <c r="C19" s="73" t="str">
        <f t="shared" si="1"/>
        <v/>
      </c>
      <c r="D19" s="74" t="str">
        <f t="shared" si="24"/>
        <v/>
      </c>
      <c r="E19" s="74" t="str">
        <f t="shared" si="2"/>
        <v/>
      </c>
      <c r="F19" s="74" t="str">
        <f t="shared" si="25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11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6"/>
        <v/>
      </c>
      <c r="U19" s="92" t="str">
        <f t="shared" si="14"/>
        <v/>
      </c>
      <c r="V19" s="92" t="str">
        <f t="shared" si="27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5.95" customHeight="1" x14ac:dyDescent="0.15">
      <c r="A20" s="68">
        <v>16</v>
      </c>
      <c r="B20" s="239" t="str">
        <f t="shared" si="0"/>
        <v/>
      </c>
      <c r="C20" s="73" t="str">
        <f t="shared" si="1"/>
        <v/>
      </c>
      <c r="D20" s="74" t="str">
        <f t="shared" si="24"/>
        <v/>
      </c>
      <c r="E20" s="74" t="str">
        <f t="shared" si="2"/>
        <v/>
      </c>
      <c r="F20" s="74" t="str">
        <f t="shared" si="25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11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6"/>
        <v/>
      </c>
      <c r="U20" s="92" t="str">
        <f t="shared" si="14"/>
        <v/>
      </c>
      <c r="V20" s="92" t="str">
        <f t="shared" si="27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5.95" customHeight="1" x14ac:dyDescent="0.15">
      <c r="A21" s="68">
        <v>17</v>
      </c>
      <c r="B21" s="239" t="str">
        <f t="shared" si="0"/>
        <v/>
      </c>
      <c r="C21" s="73" t="str">
        <f t="shared" si="1"/>
        <v/>
      </c>
      <c r="D21" s="74" t="str">
        <f t="shared" si="24"/>
        <v/>
      </c>
      <c r="E21" s="74" t="str">
        <f t="shared" si="2"/>
        <v/>
      </c>
      <c r="F21" s="74" t="str">
        <f t="shared" si="25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11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6"/>
        <v/>
      </c>
      <c r="U21" s="92" t="str">
        <f t="shared" si="14"/>
        <v/>
      </c>
      <c r="V21" s="92" t="str">
        <f t="shared" si="27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5.95" customHeight="1" x14ac:dyDescent="0.15">
      <c r="A22" s="68">
        <v>18</v>
      </c>
      <c r="B22" s="239" t="str">
        <f t="shared" si="0"/>
        <v/>
      </c>
      <c r="C22" s="73" t="str">
        <f t="shared" si="1"/>
        <v/>
      </c>
      <c r="D22" s="74" t="str">
        <f t="shared" si="24"/>
        <v/>
      </c>
      <c r="E22" s="74" t="str">
        <f t="shared" si="2"/>
        <v/>
      </c>
      <c r="F22" s="74" t="str">
        <f t="shared" si="25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11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6"/>
        <v/>
      </c>
      <c r="U22" s="92" t="str">
        <f t="shared" si="14"/>
        <v/>
      </c>
      <c r="V22" s="92" t="str">
        <f t="shared" si="27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5.95" customHeight="1" x14ac:dyDescent="0.15">
      <c r="A23" s="68">
        <v>19</v>
      </c>
      <c r="B23" s="239" t="str">
        <f t="shared" si="0"/>
        <v/>
      </c>
      <c r="C23" s="73" t="str">
        <f t="shared" si="1"/>
        <v/>
      </c>
      <c r="D23" s="74" t="str">
        <f t="shared" si="24"/>
        <v/>
      </c>
      <c r="E23" s="74" t="str">
        <f t="shared" si="2"/>
        <v/>
      </c>
      <c r="F23" s="74" t="str">
        <f t="shared" si="25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11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6"/>
        <v/>
      </c>
      <c r="U23" s="92" t="str">
        <f t="shared" si="14"/>
        <v/>
      </c>
      <c r="V23" s="92" t="str">
        <f t="shared" si="27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5.95" customHeight="1" x14ac:dyDescent="0.15">
      <c r="A24" s="68">
        <v>20</v>
      </c>
      <c r="B24" s="239" t="str">
        <f t="shared" si="0"/>
        <v/>
      </c>
      <c r="C24" s="73" t="str">
        <f t="shared" si="1"/>
        <v/>
      </c>
      <c r="D24" s="74" t="str">
        <f t="shared" si="24"/>
        <v/>
      </c>
      <c r="E24" s="74" t="str">
        <f t="shared" si="2"/>
        <v/>
      </c>
      <c r="F24" s="74" t="str">
        <f t="shared" si="25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11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6"/>
        <v/>
      </c>
      <c r="U24" s="92" t="str">
        <f t="shared" si="14"/>
        <v/>
      </c>
      <c r="V24" s="92" t="str">
        <f t="shared" si="27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5.95" customHeight="1" x14ac:dyDescent="0.15">
      <c r="A25" s="68">
        <v>21</v>
      </c>
      <c r="B25" s="239" t="str">
        <f t="shared" si="0"/>
        <v/>
      </c>
      <c r="C25" s="73" t="str">
        <f t="shared" si="1"/>
        <v/>
      </c>
      <c r="D25" s="74" t="str">
        <f t="shared" si="24"/>
        <v/>
      </c>
      <c r="E25" s="74" t="str">
        <f t="shared" si="2"/>
        <v/>
      </c>
      <c r="F25" s="74" t="str">
        <f t="shared" si="25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11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6"/>
        <v/>
      </c>
      <c r="U25" s="92" t="str">
        <f t="shared" si="14"/>
        <v/>
      </c>
      <c r="V25" s="92" t="str">
        <f t="shared" si="27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5.95" customHeight="1" x14ac:dyDescent="0.15">
      <c r="A26" s="68">
        <v>22</v>
      </c>
      <c r="B26" s="239" t="str">
        <f t="shared" si="0"/>
        <v/>
      </c>
      <c r="C26" s="73" t="str">
        <f t="shared" si="1"/>
        <v/>
      </c>
      <c r="D26" s="74" t="str">
        <f t="shared" si="24"/>
        <v/>
      </c>
      <c r="E26" s="74" t="str">
        <f t="shared" si="2"/>
        <v/>
      </c>
      <c r="F26" s="74" t="str">
        <f t="shared" si="25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11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6"/>
        <v/>
      </c>
      <c r="U26" s="92" t="str">
        <f t="shared" si="14"/>
        <v/>
      </c>
      <c r="V26" s="92" t="str">
        <f t="shared" si="27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5.95" customHeight="1" x14ac:dyDescent="0.15">
      <c r="A27" s="68">
        <v>23</v>
      </c>
      <c r="B27" s="239" t="str">
        <f t="shared" si="0"/>
        <v/>
      </c>
      <c r="C27" s="73" t="str">
        <f t="shared" si="1"/>
        <v/>
      </c>
      <c r="D27" s="74" t="str">
        <f t="shared" si="24"/>
        <v/>
      </c>
      <c r="E27" s="74" t="str">
        <f t="shared" si="2"/>
        <v/>
      </c>
      <c r="F27" s="74" t="str">
        <f t="shared" si="25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11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6"/>
        <v/>
      </c>
      <c r="U27" s="92" t="str">
        <f t="shared" si="14"/>
        <v/>
      </c>
      <c r="V27" s="92" t="str">
        <f t="shared" si="27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5.95" customHeight="1" x14ac:dyDescent="0.15">
      <c r="A28" s="68">
        <v>24</v>
      </c>
      <c r="B28" s="239" t="str">
        <f t="shared" si="0"/>
        <v/>
      </c>
      <c r="C28" s="73" t="str">
        <f t="shared" si="1"/>
        <v/>
      </c>
      <c r="D28" s="74" t="str">
        <f t="shared" si="24"/>
        <v/>
      </c>
      <c r="E28" s="74" t="str">
        <f t="shared" si="2"/>
        <v/>
      </c>
      <c r="F28" s="74" t="str">
        <f t="shared" si="25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11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6"/>
        <v/>
      </c>
      <c r="U28" s="92" t="str">
        <f t="shared" si="14"/>
        <v/>
      </c>
      <c r="V28" s="92" t="str">
        <f t="shared" si="27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5.95" customHeight="1" x14ac:dyDescent="0.15">
      <c r="A29" s="68">
        <v>25</v>
      </c>
      <c r="B29" s="239" t="str">
        <f t="shared" si="0"/>
        <v/>
      </c>
      <c r="C29" s="73" t="str">
        <f t="shared" si="1"/>
        <v/>
      </c>
      <c r="D29" s="74" t="str">
        <f t="shared" si="24"/>
        <v/>
      </c>
      <c r="E29" s="74" t="str">
        <f t="shared" si="2"/>
        <v/>
      </c>
      <c r="F29" s="74" t="str">
        <f t="shared" si="25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11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6"/>
        <v/>
      </c>
      <c r="U29" s="92" t="str">
        <f t="shared" si="14"/>
        <v/>
      </c>
      <c r="V29" s="92" t="str">
        <f t="shared" si="27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5.95" customHeight="1" x14ac:dyDescent="0.15">
      <c r="A30" s="68">
        <v>26</v>
      </c>
      <c r="B30" s="239" t="str">
        <f t="shared" si="0"/>
        <v/>
      </c>
      <c r="C30" s="73" t="str">
        <f t="shared" si="1"/>
        <v/>
      </c>
      <c r="D30" s="74" t="str">
        <f t="shared" si="24"/>
        <v/>
      </c>
      <c r="E30" s="74" t="str">
        <f t="shared" si="2"/>
        <v/>
      </c>
      <c r="F30" s="74" t="str">
        <f t="shared" si="25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11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6"/>
        <v/>
      </c>
      <c r="U30" s="92" t="str">
        <f t="shared" si="14"/>
        <v/>
      </c>
      <c r="V30" s="92" t="str">
        <f t="shared" si="27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5.95" customHeight="1" x14ac:dyDescent="0.15">
      <c r="A31" s="68">
        <v>27</v>
      </c>
      <c r="B31" s="239" t="str">
        <f t="shared" si="0"/>
        <v/>
      </c>
      <c r="C31" s="73" t="str">
        <f t="shared" si="1"/>
        <v/>
      </c>
      <c r="D31" s="74" t="str">
        <f t="shared" si="24"/>
        <v/>
      </c>
      <c r="E31" s="74" t="str">
        <f t="shared" si="2"/>
        <v/>
      </c>
      <c r="F31" s="74" t="str">
        <f t="shared" si="25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11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6"/>
        <v/>
      </c>
      <c r="U31" s="92" t="str">
        <f t="shared" si="14"/>
        <v/>
      </c>
      <c r="V31" s="92" t="str">
        <f t="shared" si="27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5.95" customHeight="1" x14ac:dyDescent="0.15">
      <c r="A32" s="68">
        <v>28</v>
      </c>
      <c r="B32" s="239" t="str">
        <f t="shared" si="0"/>
        <v/>
      </c>
      <c r="C32" s="73" t="str">
        <f t="shared" si="1"/>
        <v/>
      </c>
      <c r="D32" s="74" t="str">
        <f t="shared" si="24"/>
        <v/>
      </c>
      <c r="E32" s="74" t="str">
        <f t="shared" si="2"/>
        <v/>
      </c>
      <c r="F32" s="74" t="str">
        <f t="shared" si="25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11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6"/>
        <v/>
      </c>
      <c r="U32" s="92" t="str">
        <f t="shared" si="14"/>
        <v/>
      </c>
      <c r="V32" s="92" t="str">
        <f t="shared" si="27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5.95" customHeight="1" x14ac:dyDescent="0.15">
      <c r="A33" s="68">
        <v>29</v>
      </c>
      <c r="B33" s="239" t="str">
        <f t="shared" si="0"/>
        <v/>
      </c>
      <c r="C33" s="73" t="str">
        <f t="shared" si="1"/>
        <v/>
      </c>
      <c r="D33" s="74" t="str">
        <f t="shared" si="24"/>
        <v/>
      </c>
      <c r="E33" s="74" t="str">
        <f t="shared" si="2"/>
        <v/>
      </c>
      <c r="F33" s="74" t="str">
        <f t="shared" si="25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11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6"/>
        <v/>
      </c>
      <c r="U33" s="92" t="str">
        <f t="shared" si="14"/>
        <v/>
      </c>
      <c r="V33" s="92" t="str">
        <f t="shared" si="27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5.95" customHeight="1" x14ac:dyDescent="0.15">
      <c r="A34" s="68">
        <v>30</v>
      </c>
      <c r="B34" s="239" t="str">
        <f t="shared" si="0"/>
        <v/>
      </c>
      <c r="C34" s="73" t="str">
        <f t="shared" si="1"/>
        <v/>
      </c>
      <c r="D34" s="74" t="str">
        <f t="shared" si="24"/>
        <v/>
      </c>
      <c r="E34" s="74" t="str">
        <f t="shared" si="2"/>
        <v/>
      </c>
      <c r="F34" s="74" t="str">
        <f t="shared" si="25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11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6"/>
        <v/>
      </c>
      <c r="U34" s="92" t="str">
        <f t="shared" si="14"/>
        <v/>
      </c>
      <c r="V34" s="92" t="str">
        <f t="shared" si="27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5.95" customHeight="1" x14ac:dyDescent="0.15">
      <c r="A35" s="68">
        <v>31</v>
      </c>
      <c r="B35" s="239" t="str">
        <f t="shared" si="0"/>
        <v/>
      </c>
      <c r="C35" s="73" t="str">
        <f t="shared" si="1"/>
        <v/>
      </c>
      <c r="D35" s="74" t="str">
        <f t="shared" si="24"/>
        <v/>
      </c>
      <c r="E35" s="74" t="str">
        <f t="shared" si="2"/>
        <v/>
      </c>
      <c r="F35" s="74" t="str">
        <f t="shared" si="25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11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6"/>
        <v/>
      </c>
      <c r="U35" s="92" t="str">
        <f t="shared" si="14"/>
        <v/>
      </c>
      <c r="V35" s="92" t="str">
        <f t="shared" si="27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5.95" customHeight="1" x14ac:dyDescent="0.15">
      <c r="A36" s="68">
        <v>32</v>
      </c>
      <c r="B36" s="239" t="str">
        <f t="shared" si="0"/>
        <v/>
      </c>
      <c r="C36" s="73" t="str">
        <f t="shared" si="1"/>
        <v/>
      </c>
      <c r="D36" s="74" t="str">
        <f t="shared" si="24"/>
        <v/>
      </c>
      <c r="E36" s="74" t="str">
        <f t="shared" si="2"/>
        <v/>
      </c>
      <c r="F36" s="74" t="str">
        <f t="shared" si="25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11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6"/>
        <v/>
      </c>
      <c r="U36" s="92" t="str">
        <f t="shared" si="14"/>
        <v/>
      </c>
      <c r="V36" s="92" t="str">
        <f t="shared" si="27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5.95" customHeight="1" x14ac:dyDescent="0.15">
      <c r="A37" s="68">
        <v>33</v>
      </c>
      <c r="B37" s="239" t="str">
        <f t="shared" ref="B37:B68" si="28">IF(VLOOKUP(A37,記①男,2,FALSE)="","",VLOOKUP(A37,記①男,2,FALSE))</f>
        <v/>
      </c>
      <c r="C37" s="73" t="str">
        <f t="shared" si="1"/>
        <v/>
      </c>
      <c r="D37" s="74" t="str">
        <f t="shared" si="24"/>
        <v/>
      </c>
      <c r="E37" s="74" t="str">
        <f t="shared" ref="E37:E68" si="29">IF(B37="","",IF(VLOOKUP(B37,名簿,3,FALSE)="","",VLOOKUP(B37,名簿,3,FALSE)))</f>
        <v/>
      </c>
      <c r="F37" s="74" t="str">
        <f t="shared" si="25"/>
        <v/>
      </c>
      <c r="G37" s="74" t="str">
        <f t="shared" ref="G37:G68" si="30">IF(B37="","",IF(VLOOKUP(B37,名簿,4,FALSE)="","",VLOOKUP(B37,名簿,4,FALSE)))</f>
        <v/>
      </c>
      <c r="H37" s="74" t="str">
        <f t="shared" ref="H37:H68" si="31">IF(B37="","",IF(VLOOKUP(B37,名簿,5,FALSE)="","",VLOOKUP(B37,名簿,5,FALSE)))</f>
        <v/>
      </c>
      <c r="I37" s="137" t="str">
        <f t="shared" ref="I37:I68" si="32">IF(B37="","",IF(VLOOKUP(A37,記①男,5,FALSE)="","",VLOOKUP(A37,記①男,5,FALSE)))</f>
        <v/>
      </c>
      <c r="J37" s="138" t="str">
        <f t="shared" ref="J37:J68" si="33">IF(B37="","",IF(VLOOKUP(A37,記①男,6,FALSE)="","",VLOOKUP(A37,記①男,6,FALSE)))</f>
        <v/>
      </c>
      <c r="K37" s="137" t="str">
        <f t="shared" ref="K37:K68" si="34">IF(B37="","",IF(VLOOKUP(A37,記①男,7,FALSE)="","",VLOOKUP(A37,記①男,7,FALSE)))</f>
        <v/>
      </c>
      <c r="L37" s="138" t="str">
        <f t="shared" ref="L37:L68" si="35">IF(B37="","",IF(VLOOKUP(A37,記①男,8,FALSE)="","",VLOOKUP(A37,記①男,8,FALSE)))</f>
        <v/>
      </c>
      <c r="M37" s="137" t="str">
        <f t="shared" ref="M37:M68" si="36">IF(B37="","",IF(VLOOKUP(A37,記①男,9,FALSE)="","",VLOOKUP(A37,記①男,9,FALSE)))</f>
        <v/>
      </c>
      <c r="N37" s="138" t="str">
        <f t="shared" ref="N37:N68" si="37">IF(B37="","",IF(VLOOKUP(A37,記①男,10,FALSE)="","",VLOOKUP(A37,記①男,10,FALSE)))</f>
        <v/>
      </c>
      <c r="O37" s="188" t="str">
        <f t="shared" si="11"/>
        <v/>
      </c>
      <c r="Q37" s="106">
        <v>33</v>
      </c>
      <c r="R37" s="234" t="str">
        <f t="shared" ref="R37:R68" si="38">IF(VLOOKUP(Q37,記①女,2,FALSE)="","",VLOOKUP(Q37,記①女,2,FALSE))</f>
        <v/>
      </c>
      <c r="S37" s="236" t="str">
        <f t="shared" ref="S37:S68" si="39">IF(R37="","",VLOOKUP(R37,名簿,2,FALSE))</f>
        <v/>
      </c>
      <c r="T37" s="92" t="str">
        <f t="shared" si="26"/>
        <v/>
      </c>
      <c r="U37" s="92" t="str">
        <f t="shared" ref="U37:U68" si="40">IF(R37="","",IF(VLOOKUP(R37,名簿,3,FALSE)="","",VLOOKUP(R37,名簿,3,FALSE)))</f>
        <v/>
      </c>
      <c r="V37" s="92" t="str">
        <f t="shared" si="27"/>
        <v/>
      </c>
      <c r="W37" s="92" t="str">
        <f t="shared" ref="W37:W68" si="41">IF(R37="","",IF(VLOOKUP(R37,名簿,4,FALSE)="","",VLOOKUP(R37,名簿,4,FALSE)))</f>
        <v/>
      </c>
      <c r="X37" s="92" t="str">
        <f t="shared" ref="X37:X68" si="42">IF(R37="","",IF(VLOOKUP(R37,名簿,5,FALSE)="","",VLOOKUP(R37,名簿,5,FALSE)))</f>
        <v/>
      </c>
      <c r="Y37" s="144" t="str">
        <f t="shared" ref="Y37:Y68" si="43">IF(R37="","",IF(VLOOKUP(Q37,記①女,5,FALSE)="","",VLOOKUP(Q37,記①女,5,FALSE)))</f>
        <v/>
      </c>
      <c r="Z37" s="145" t="str">
        <f t="shared" ref="Z37:Z68" si="44">IF(R37="","",IF(VLOOKUP(Q37,記①女,6,FALSE)="","",VLOOKUP(Q37,記①女,6,FALSE)))</f>
        <v/>
      </c>
      <c r="AA37" s="144" t="str">
        <f t="shared" ref="AA37:AA68" si="45">IF(R37="","",IF(VLOOKUP(Q37,記①女,7,FALSE)="","",VLOOKUP(Q37,記①女,7,FALSE)))</f>
        <v/>
      </c>
      <c r="AB37" s="145" t="str">
        <f t="shared" ref="AB37:AB68" si="46">IF(R37="","",IF(VLOOKUP(Q37,記①女,8,FALSE)="","",VLOOKUP(Q37,記①女,8,FALSE)))</f>
        <v/>
      </c>
      <c r="AC37" s="144" t="str">
        <f t="shared" ref="AC37:AC68" si="47">IF(R37="","",IF(VLOOKUP(Q37,記①女,9,FALSE)="","",VLOOKUP(Q37,記①女,9,FALSE)))</f>
        <v/>
      </c>
      <c r="AD37" s="145" t="str">
        <f t="shared" ref="AD37:AD68" si="48">IF(R37="","",IF(VLOOKUP(Q37,記①女,10,FALSE)="","",VLOOKUP(Q37,記①女,10,FALSE)))</f>
        <v/>
      </c>
      <c r="AE37" s="191" t="str">
        <f t="shared" si="23"/>
        <v/>
      </c>
    </row>
    <row r="38" spans="1:31" ht="15.95" customHeight="1" x14ac:dyDescent="0.15">
      <c r="A38" s="68">
        <v>34</v>
      </c>
      <c r="B38" s="239" t="str">
        <f t="shared" si="28"/>
        <v/>
      </c>
      <c r="C38" s="73" t="str">
        <f t="shared" si="1"/>
        <v/>
      </c>
      <c r="D38" s="74" t="str">
        <f t="shared" si="24"/>
        <v/>
      </c>
      <c r="E38" s="74" t="str">
        <f t="shared" si="29"/>
        <v/>
      </c>
      <c r="F38" s="74" t="str">
        <f t="shared" si="25"/>
        <v/>
      </c>
      <c r="G38" s="74" t="str">
        <f t="shared" si="30"/>
        <v/>
      </c>
      <c r="H38" s="74" t="str">
        <f t="shared" si="31"/>
        <v/>
      </c>
      <c r="I38" s="137" t="str">
        <f t="shared" si="32"/>
        <v/>
      </c>
      <c r="J38" s="138" t="str">
        <f t="shared" si="33"/>
        <v/>
      </c>
      <c r="K38" s="137" t="str">
        <f t="shared" si="34"/>
        <v/>
      </c>
      <c r="L38" s="138" t="str">
        <f t="shared" si="35"/>
        <v/>
      </c>
      <c r="M38" s="137" t="str">
        <f t="shared" si="36"/>
        <v/>
      </c>
      <c r="N38" s="138" t="str">
        <f t="shared" si="37"/>
        <v/>
      </c>
      <c r="O38" s="188" t="str">
        <f t="shared" si="11"/>
        <v/>
      </c>
      <c r="Q38" s="106">
        <v>34</v>
      </c>
      <c r="R38" s="234" t="str">
        <f t="shared" si="38"/>
        <v/>
      </c>
      <c r="S38" s="236" t="str">
        <f t="shared" si="39"/>
        <v/>
      </c>
      <c r="T38" s="92" t="str">
        <f t="shared" si="26"/>
        <v/>
      </c>
      <c r="U38" s="92" t="str">
        <f t="shared" si="40"/>
        <v/>
      </c>
      <c r="V38" s="92" t="str">
        <f t="shared" si="27"/>
        <v/>
      </c>
      <c r="W38" s="92" t="str">
        <f t="shared" si="41"/>
        <v/>
      </c>
      <c r="X38" s="92" t="str">
        <f t="shared" si="42"/>
        <v/>
      </c>
      <c r="Y38" s="144" t="str">
        <f t="shared" si="43"/>
        <v/>
      </c>
      <c r="Z38" s="145" t="str">
        <f t="shared" si="44"/>
        <v/>
      </c>
      <c r="AA38" s="144" t="str">
        <f t="shared" si="45"/>
        <v/>
      </c>
      <c r="AB38" s="145" t="str">
        <f t="shared" si="46"/>
        <v/>
      </c>
      <c r="AC38" s="144" t="str">
        <f t="shared" si="47"/>
        <v/>
      </c>
      <c r="AD38" s="145" t="str">
        <f t="shared" si="48"/>
        <v/>
      </c>
      <c r="AE38" s="191" t="str">
        <f t="shared" si="23"/>
        <v/>
      </c>
    </row>
    <row r="39" spans="1:31" ht="15.95" customHeight="1" x14ac:dyDescent="0.15">
      <c r="A39" s="68">
        <v>35</v>
      </c>
      <c r="B39" s="239" t="str">
        <f t="shared" si="28"/>
        <v/>
      </c>
      <c r="C39" s="73" t="str">
        <f t="shared" si="1"/>
        <v/>
      </c>
      <c r="D39" s="74" t="str">
        <f t="shared" si="24"/>
        <v/>
      </c>
      <c r="E39" s="74" t="str">
        <f t="shared" si="29"/>
        <v/>
      </c>
      <c r="F39" s="74" t="str">
        <f t="shared" si="25"/>
        <v/>
      </c>
      <c r="G39" s="74" t="str">
        <f t="shared" si="30"/>
        <v/>
      </c>
      <c r="H39" s="74" t="str">
        <f t="shared" si="31"/>
        <v/>
      </c>
      <c r="I39" s="137" t="str">
        <f t="shared" si="32"/>
        <v/>
      </c>
      <c r="J39" s="138" t="str">
        <f t="shared" si="33"/>
        <v/>
      </c>
      <c r="K39" s="137" t="str">
        <f t="shared" si="34"/>
        <v/>
      </c>
      <c r="L39" s="138" t="str">
        <f t="shared" si="35"/>
        <v/>
      </c>
      <c r="M39" s="137" t="str">
        <f t="shared" si="36"/>
        <v/>
      </c>
      <c r="N39" s="138" t="str">
        <f t="shared" si="37"/>
        <v/>
      </c>
      <c r="O39" s="188" t="str">
        <f t="shared" si="11"/>
        <v/>
      </c>
      <c r="Q39" s="106">
        <v>35</v>
      </c>
      <c r="R39" s="234" t="str">
        <f t="shared" si="38"/>
        <v/>
      </c>
      <c r="S39" s="236" t="str">
        <f t="shared" si="39"/>
        <v/>
      </c>
      <c r="T39" s="92" t="str">
        <f t="shared" si="26"/>
        <v/>
      </c>
      <c r="U39" s="92" t="str">
        <f t="shared" si="40"/>
        <v/>
      </c>
      <c r="V39" s="92" t="str">
        <f t="shared" si="27"/>
        <v/>
      </c>
      <c r="W39" s="92" t="str">
        <f t="shared" si="41"/>
        <v/>
      </c>
      <c r="X39" s="92" t="str">
        <f t="shared" si="42"/>
        <v/>
      </c>
      <c r="Y39" s="144" t="str">
        <f t="shared" si="43"/>
        <v/>
      </c>
      <c r="Z39" s="145" t="str">
        <f t="shared" si="44"/>
        <v/>
      </c>
      <c r="AA39" s="144" t="str">
        <f t="shared" si="45"/>
        <v/>
      </c>
      <c r="AB39" s="145" t="str">
        <f t="shared" si="46"/>
        <v/>
      </c>
      <c r="AC39" s="144" t="str">
        <f t="shared" si="47"/>
        <v/>
      </c>
      <c r="AD39" s="145" t="str">
        <f t="shared" si="48"/>
        <v/>
      </c>
      <c r="AE39" s="191" t="str">
        <f t="shared" si="23"/>
        <v/>
      </c>
    </row>
    <row r="40" spans="1:31" ht="15.95" customHeight="1" x14ac:dyDescent="0.15">
      <c r="A40" s="68">
        <v>36</v>
      </c>
      <c r="B40" s="239" t="str">
        <f t="shared" si="28"/>
        <v/>
      </c>
      <c r="C40" s="73" t="str">
        <f t="shared" si="1"/>
        <v/>
      </c>
      <c r="D40" s="74" t="str">
        <f t="shared" si="24"/>
        <v/>
      </c>
      <c r="E40" s="74" t="str">
        <f t="shared" si="29"/>
        <v/>
      </c>
      <c r="F40" s="74" t="str">
        <f t="shared" si="25"/>
        <v/>
      </c>
      <c r="G40" s="74" t="str">
        <f t="shared" si="30"/>
        <v/>
      </c>
      <c r="H40" s="74" t="str">
        <f t="shared" si="31"/>
        <v/>
      </c>
      <c r="I40" s="137" t="str">
        <f t="shared" si="32"/>
        <v/>
      </c>
      <c r="J40" s="138" t="str">
        <f t="shared" si="33"/>
        <v/>
      </c>
      <c r="K40" s="137" t="str">
        <f t="shared" si="34"/>
        <v/>
      </c>
      <c r="L40" s="138" t="str">
        <f t="shared" si="35"/>
        <v/>
      </c>
      <c r="M40" s="137" t="str">
        <f t="shared" si="36"/>
        <v/>
      </c>
      <c r="N40" s="138" t="str">
        <f t="shared" si="37"/>
        <v/>
      </c>
      <c r="O40" s="188" t="str">
        <f t="shared" si="11"/>
        <v/>
      </c>
      <c r="Q40" s="106">
        <v>36</v>
      </c>
      <c r="R40" s="234" t="str">
        <f t="shared" si="38"/>
        <v/>
      </c>
      <c r="S40" s="236" t="str">
        <f t="shared" si="39"/>
        <v/>
      </c>
      <c r="T40" s="92" t="str">
        <f t="shared" si="26"/>
        <v/>
      </c>
      <c r="U40" s="92" t="str">
        <f t="shared" si="40"/>
        <v/>
      </c>
      <c r="V40" s="92" t="str">
        <f t="shared" si="27"/>
        <v/>
      </c>
      <c r="W40" s="92" t="str">
        <f t="shared" si="41"/>
        <v/>
      </c>
      <c r="X40" s="92" t="str">
        <f t="shared" si="42"/>
        <v/>
      </c>
      <c r="Y40" s="144" t="str">
        <f t="shared" si="43"/>
        <v/>
      </c>
      <c r="Z40" s="145" t="str">
        <f t="shared" si="44"/>
        <v/>
      </c>
      <c r="AA40" s="144" t="str">
        <f t="shared" si="45"/>
        <v/>
      </c>
      <c r="AB40" s="145" t="str">
        <f t="shared" si="46"/>
        <v/>
      </c>
      <c r="AC40" s="144" t="str">
        <f t="shared" si="47"/>
        <v/>
      </c>
      <c r="AD40" s="145" t="str">
        <f t="shared" si="48"/>
        <v/>
      </c>
      <c r="AE40" s="191" t="str">
        <f t="shared" si="23"/>
        <v/>
      </c>
    </row>
    <row r="41" spans="1:31" ht="15.95" customHeight="1" x14ac:dyDescent="0.15">
      <c r="A41" s="68">
        <v>37</v>
      </c>
      <c r="B41" s="239" t="str">
        <f t="shared" si="28"/>
        <v/>
      </c>
      <c r="C41" s="73" t="str">
        <f t="shared" si="1"/>
        <v/>
      </c>
      <c r="D41" s="74" t="str">
        <f t="shared" si="24"/>
        <v/>
      </c>
      <c r="E41" s="74" t="str">
        <f t="shared" si="29"/>
        <v/>
      </c>
      <c r="F41" s="74" t="str">
        <f t="shared" si="25"/>
        <v/>
      </c>
      <c r="G41" s="74" t="str">
        <f t="shared" si="30"/>
        <v/>
      </c>
      <c r="H41" s="74" t="str">
        <f t="shared" si="31"/>
        <v/>
      </c>
      <c r="I41" s="137" t="str">
        <f t="shared" si="32"/>
        <v/>
      </c>
      <c r="J41" s="138" t="str">
        <f t="shared" si="33"/>
        <v/>
      </c>
      <c r="K41" s="137" t="str">
        <f t="shared" si="34"/>
        <v/>
      </c>
      <c r="L41" s="138" t="str">
        <f t="shared" si="35"/>
        <v/>
      </c>
      <c r="M41" s="137" t="str">
        <f t="shared" si="36"/>
        <v/>
      </c>
      <c r="N41" s="138" t="str">
        <f t="shared" si="37"/>
        <v/>
      </c>
      <c r="O41" s="188" t="str">
        <f t="shared" si="11"/>
        <v/>
      </c>
      <c r="Q41" s="106">
        <v>37</v>
      </c>
      <c r="R41" s="234" t="str">
        <f t="shared" si="38"/>
        <v/>
      </c>
      <c r="S41" s="236" t="str">
        <f t="shared" si="39"/>
        <v/>
      </c>
      <c r="T41" s="92" t="str">
        <f t="shared" si="26"/>
        <v/>
      </c>
      <c r="U41" s="92" t="str">
        <f t="shared" si="40"/>
        <v/>
      </c>
      <c r="V41" s="92" t="str">
        <f t="shared" si="27"/>
        <v/>
      </c>
      <c r="W41" s="92" t="str">
        <f t="shared" si="41"/>
        <v/>
      </c>
      <c r="X41" s="92" t="str">
        <f t="shared" si="42"/>
        <v/>
      </c>
      <c r="Y41" s="144" t="str">
        <f t="shared" si="43"/>
        <v/>
      </c>
      <c r="Z41" s="145" t="str">
        <f t="shared" si="44"/>
        <v/>
      </c>
      <c r="AA41" s="144" t="str">
        <f t="shared" si="45"/>
        <v/>
      </c>
      <c r="AB41" s="145" t="str">
        <f t="shared" si="46"/>
        <v/>
      </c>
      <c r="AC41" s="144" t="str">
        <f t="shared" si="47"/>
        <v/>
      </c>
      <c r="AD41" s="145" t="str">
        <f t="shared" si="48"/>
        <v/>
      </c>
      <c r="AE41" s="191" t="str">
        <f t="shared" si="23"/>
        <v/>
      </c>
    </row>
    <row r="42" spans="1:31" ht="15.95" customHeight="1" x14ac:dyDescent="0.15">
      <c r="A42" s="68">
        <v>38</v>
      </c>
      <c r="B42" s="239" t="str">
        <f t="shared" si="28"/>
        <v/>
      </c>
      <c r="C42" s="73" t="str">
        <f t="shared" si="1"/>
        <v/>
      </c>
      <c r="D42" s="74" t="str">
        <f t="shared" si="24"/>
        <v/>
      </c>
      <c r="E42" s="74" t="str">
        <f t="shared" si="29"/>
        <v/>
      </c>
      <c r="F42" s="74" t="str">
        <f t="shared" si="25"/>
        <v/>
      </c>
      <c r="G42" s="74" t="str">
        <f t="shared" si="30"/>
        <v/>
      </c>
      <c r="H42" s="74" t="str">
        <f t="shared" si="31"/>
        <v/>
      </c>
      <c r="I42" s="137" t="str">
        <f t="shared" si="32"/>
        <v/>
      </c>
      <c r="J42" s="138" t="str">
        <f t="shared" si="33"/>
        <v/>
      </c>
      <c r="K42" s="137" t="str">
        <f t="shared" si="34"/>
        <v/>
      </c>
      <c r="L42" s="138" t="str">
        <f t="shared" si="35"/>
        <v/>
      </c>
      <c r="M42" s="137" t="str">
        <f t="shared" si="36"/>
        <v/>
      </c>
      <c r="N42" s="138" t="str">
        <f t="shared" si="37"/>
        <v/>
      </c>
      <c r="O42" s="188" t="str">
        <f t="shared" si="11"/>
        <v/>
      </c>
      <c r="Q42" s="106">
        <v>38</v>
      </c>
      <c r="R42" s="234" t="str">
        <f t="shared" si="38"/>
        <v/>
      </c>
      <c r="S42" s="236" t="str">
        <f t="shared" si="39"/>
        <v/>
      </c>
      <c r="T42" s="92" t="str">
        <f t="shared" si="26"/>
        <v/>
      </c>
      <c r="U42" s="92" t="str">
        <f t="shared" si="40"/>
        <v/>
      </c>
      <c r="V42" s="92" t="str">
        <f t="shared" si="27"/>
        <v/>
      </c>
      <c r="W42" s="92" t="str">
        <f t="shared" si="41"/>
        <v/>
      </c>
      <c r="X42" s="92" t="str">
        <f t="shared" si="42"/>
        <v/>
      </c>
      <c r="Y42" s="144" t="str">
        <f t="shared" si="43"/>
        <v/>
      </c>
      <c r="Z42" s="145" t="str">
        <f t="shared" si="44"/>
        <v/>
      </c>
      <c r="AA42" s="144" t="str">
        <f t="shared" si="45"/>
        <v/>
      </c>
      <c r="AB42" s="145" t="str">
        <f t="shared" si="46"/>
        <v/>
      </c>
      <c r="AC42" s="144" t="str">
        <f t="shared" si="47"/>
        <v/>
      </c>
      <c r="AD42" s="145" t="str">
        <f t="shared" si="48"/>
        <v/>
      </c>
      <c r="AE42" s="191" t="str">
        <f t="shared" si="23"/>
        <v/>
      </c>
    </row>
    <row r="43" spans="1:31" ht="15.95" customHeight="1" x14ac:dyDescent="0.15">
      <c r="A43" s="68">
        <v>39</v>
      </c>
      <c r="B43" s="239" t="str">
        <f t="shared" si="28"/>
        <v/>
      </c>
      <c r="C43" s="73" t="str">
        <f t="shared" si="1"/>
        <v/>
      </c>
      <c r="D43" s="74" t="str">
        <f t="shared" si="24"/>
        <v/>
      </c>
      <c r="E43" s="74" t="str">
        <f t="shared" si="29"/>
        <v/>
      </c>
      <c r="F43" s="74" t="str">
        <f t="shared" si="25"/>
        <v/>
      </c>
      <c r="G43" s="74" t="str">
        <f t="shared" si="30"/>
        <v/>
      </c>
      <c r="H43" s="74" t="str">
        <f t="shared" si="31"/>
        <v/>
      </c>
      <c r="I43" s="137" t="str">
        <f t="shared" si="32"/>
        <v/>
      </c>
      <c r="J43" s="138" t="str">
        <f t="shared" si="33"/>
        <v/>
      </c>
      <c r="K43" s="137" t="str">
        <f t="shared" si="34"/>
        <v/>
      </c>
      <c r="L43" s="138" t="str">
        <f t="shared" si="35"/>
        <v/>
      </c>
      <c r="M43" s="137" t="str">
        <f t="shared" si="36"/>
        <v/>
      </c>
      <c r="N43" s="138" t="str">
        <f t="shared" si="37"/>
        <v/>
      </c>
      <c r="O43" s="188" t="str">
        <f t="shared" si="11"/>
        <v/>
      </c>
      <c r="Q43" s="106">
        <v>39</v>
      </c>
      <c r="R43" s="234" t="str">
        <f t="shared" si="38"/>
        <v/>
      </c>
      <c r="S43" s="236" t="str">
        <f t="shared" si="39"/>
        <v/>
      </c>
      <c r="T43" s="92" t="str">
        <f t="shared" si="26"/>
        <v/>
      </c>
      <c r="U43" s="92" t="str">
        <f t="shared" si="40"/>
        <v/>
      </c>
      <c r="V43" s="92" t="str">
        <f t="shared" si="27"/>
        <v/>
      </c>
      <c r="W43" s="92" t="str">
        <f t="shared" si="41"/>
        <v/>
      </c>
      <c r="X43" s="92" t="str">
        <f t="shared" si="42"/>
        <v/>
      </c>
      <c r="Y43" s="144" t="str">
        <f t="shared" si="43"/>
        <v/>
      </c>
      <c r="Z43" s="145" t="str">
        <f t="shared" si="44"/>
        <v/>
      </c>
      <c r="AA43" s="144" t="str">
        <f t="shared" si="45"/>
        <v/>
      </c>
      <c r="AB43" s="145" t="str">
        <f t="shared" si="46"/>
        <v/>
      </c>
      <c r="AC43" s="144" t="str">
        <f t="shared" si="47"/>
        <v/>
      </c>
      <c r="AD43" s="145" t="str">
        <f t="shared" si="48"/>
        <v/>
      </c>
      <c r="AE43" s="191" t="str">
        <f t="shared" si="23"/>
        <v/>
      </c>
    </row>
    <row r="44" spans="1:31" ht="15.95" customHeight="1" x14ac:dyDescent="0.15">
      <c r="A44" s="68">
        <v>40</v>
      </c>
      <c r="B44" s="239" t="str">
        <f t="shared" si="28"/>
        <v/>
      </c>
      <c r="C44" s="73" t="str">
        <f t="shared" si="1"/>
        <v/>
      </c>
      <c r="D44" s="74" t="str">
        <f t="shared" si="24"/>
        <v/>
      </c>
      <c r="E44" s="74" t="str">
        <f t="shared" si="29"/>
        <v/>
      </c>
      <c r="F44" s="74" t="str">
        <f t="shared" si="25"/>
        <v/>
      </c>
      <c r="G44" s="74" t="str">
        <f t="shared" si="30"/>
        <v/>
      </c>
      <c r="H44" s="74" t="str">
        <f t="shared" si="31"/>
        <v/>
      </c>
      <c r="I44" s="137" t="str">
        <f t="shared" si="32"/>
        <v/>
      </c>
      <c r="J44" s="138" t="str">
        <f t="shared" si="33"/>
        <v/>
      </c>
      <c r="K44" s="137" t="str">
        <f t="shared" si="34"/>
        <v/>
      </c>
      <c r="L44" s="138" t="str">
        <f t="shared" si="35"/>
        <v/>
      </c>
      <c r="M44" s="137" t="str">
        <f t="shared" si="36"/>
        <v/>
      </c>
      <c r="N44" s="138" t="str">
        <f t="shared" si="37"/>
        <v/>
      </c>
      <c r="O44" s="188" t="str">
        <f t="shared" si="11"/>
        <v/>
      </c>
      <c r="Q44" s="106">
        <v>40</v>
      </c>
      <c r="R44" s="234" t="str">
        <f t="shared" si="38"/>
        <v/>
      </c>
      <c r="S44" s="236" t="str">
        <f t="shared" si="39"/>
        <v/>
      </c>
      <c r="T44" s="92" t="str">
        <f t="shared" si="26"/>
        <v/>
      </c>
      <c r="U44" s="92" t="str">
        <f t="shared" si="40"/>
        <v/>
      </c>
      <c r="V44" s="92" t="str">
        <f t="shared" si="27"/>
        <v/>
      </c>
      <c r="W44" s="92" t="str">
        <f t="shared" si="41"/>
        <v/>
      </c>
      <c r="X44" s="92" t="str">
        <f t="shared" si="42"/>
        <v/>
      </c>
      <c r="Y44" s="144" t="str">
        <f t="shared" si="43"/>
        <v/>
      </c>
      <c r="Z44" s="145" t="str">
        <f t="shared" si="44"/>
        <v/>
      </c>
      <c r="AA44" s="144" t="str">
        <f t="shared" si="45"/>
        <v/>
      </c>
      <c r="AB44" s="145" t="str">
        <f t="shared" si="46"/>
        <v/>
      </c>
      <c r="AC44" s="144" t="str">
        <f t="shared" si="47"/>
        <v/>
      </c>
      <c r="AD44" s="145" t="str">
        <f t="shared" si="48"/>
        <v/>
      </c>
      <c r="AE44" s="191" t="str">
        <f t="shared" si="23"/>
        <v/>
      </c>
    </row>
    <row r="45" spans="1:31" ht="15.95" customHeight="1" x14ac:dyDescent="0.15">
      <c r="A45" s="68">
        <v>41</v>
      </c>
      <c r="B45" s="239" t="str">
        <f t="shared" si="28"/>
        <v/>
      </c>
      <c r="C45" s="73" t="str">
        <f t="shared" si="1"/>
        <v/>
      </c>
      <c r="D45" s="74" t="str">
        <f t="shared" si="24"/>
        <v/>
      </c>
      <c r="E45" s="74" t="str">
        <f t="shared" si="29"/>
        <v/>
      </c>
      <c r="F45" s="74" t="str">
        <f t="shared" si="25"/>
        <v/>
      </c>
      <c r="G45" s="74" t="str">
        <f t="shared" si="30"/>
        <v/>
      </c>
      <c r="H45" s="74" t="str">
        <f t="shared" si="31"/>
        <v/>
      </c>
      <c r="I45" s="137" t="str">
        <f t="shared" si="32"/>
        <v/>
      </c>
      <c r="J45" s="138" t="str">
        <f t="shared" si="33"/>
        <v/>
      </c>
      <c r="K45" s="137" t="str">
        <f t="shared" si="34"/>
        <v/>
      </c>
      <c r="L45" s="138" t="str">
        <f t="shared" si="35"/>
        <v/>
      </c>
      <c r="M45" s="137" t="str">
        <f t="shared" si="36"/>
        <v/>
      </c>
      <c r="N45" s="138" t="str">
        <f t="shared" si="37"/>
        <v/>
      </c>
      <c r="O45" s="188" t="str">
        <f t="shared" si="11"/>
        <v/>
      </c>
      <c r="Q45" s="106">
        <v>41</v>
      </c>
      <c r="R45" s="234" t="str">
        <f t="shared" si="38"/>
        <v/>
      </c>
      <c r="S45" s="236" t="str">
        <f t="shared" si="39"/>
        <v/>
      </c>
      <c r="T45" s="92" t="str">
        <f t="shared" si="26"/>
        <v/>
      </c>
      <c r="U45" s="92" t="str">
        <f t="shared" si="40"/>
        <v/>
      </c>
      <c r="V45" s="92" t="str">
        <f t="shared" si="27"/>
        <v/>
      </c>
      <c r="W45" s="92" t="str">
        <f t="shared" si="41"/>
        <v/>
      </c>
      <c r="X45" s="92" t="str">
        <f t="shared" si="42"/>
        <v/>
      </c>
      <c r="Y45" s="144" t="str">
        <f t="shared" si="43"/>
        <v/>
      </c>
      <c r="Z45" s="145" t="str">
        <f t="shared" si="44"/>
        <v/>
      </c>
      <c r="AA45" s="144" t="str">
        <f t="shared" si="45"/>
        <v/>
      </c>
      <c r="AB45" s="145" t="str">
        <f t="shared" si="46"/>
        <v/>
      </c>
      <c r="AC45" s="144" t="str">
        <f t="shared" si="47"/>
        <v/>
      </c>
      <c r="AD45" s="145" t="str">
        <f t="shared" si="48"/>
        <v/>
      </c>
      <c r="AE45" s="191" t="str">
        <f t="shared" si="23"/>
        <v/>
      </c>
    </row>
    <row r="46" spans="1:31" ht="15.95" customHeight="1" x14ac:dyDescent="0.15">
      <c r="A46" s="68">
        <v>42</v>
      </c>
      <c r="B46" s="239" t="str">
        <f t="shared" si="28"/>
        <v/>
      </c>
      <c r="C46" s="73" t="str">
        <f t="shared" si="1"/>
        <v/>
      </c>
      <c r="D46" s="74" t="str">
        <f t="shared" si="24"/>
        <v/>
      </c>
      <c r="E46" s="74" t="str">
        <f t="shared" si="29"/>
        <v/>
      </c>
      <c r="F46" s="74" t="str">
        <f t="shared" si="25"/>
        <v/>
      </c>
      <c r="G46" s="74" t="str">
        <f t="shared" si="30"/>
        <v/>
      </c>
      <c r="H46" s="74" t="str">
        <f t="shared" si="31"/>
        <v/>
      </c>
      <c r="I46" s="137" t="str">
        <f t="shared" si="32"/>
        <v/>
      </c>
      <c r="J46" s="138" t="str">
        <f t="shared" si="33"/>
        <v/>
      </c>
      <c r="K46" s="137" t="str">
        <f t="shared" si="34"/>
        <v/>
      </c>
      <c r="L46" s="138" t="str">
        <f t="shared" si="35"/>
        <v/>
      </c>
      <c r="M46" s="137" t="str">
        <f t="shared" si="36"/>
        <v/>
      </c>
      <c r="N46" s="138" t="str">
        <f t="shared" si="37"/>
        <v/>
      </c>
      <c r="O46" s="188" t="str">
        <f t="shared" si="11"/>
        <v/>
      </c>
      <c r="Q46" s="106">
        <v>42</v>
      </c>
      <c r="R46" s="234" t="str">
        <f t="shared" si="38"/>
        <v/>
      </c>
      <c r="S46" s="236" t="str">
        <f t="shared" si="39"/>
        <v/>
      </c>
      <c r="T46" s="92" t="str">
        <f t="shared" si="26"/>
        <v/>
      </c>
      <c r="U46" s="92" t="str">
        <f t="shared" si="40"/>
        <v/>
      </c>
      <c r="V46" s="92" t="str">
        <f t="shared" si="27"/>
        <v/>
      </c>
      <c r="W46" s="92" t="str">
        <f t="shared" si="41"/>
        <v/>
      </c>
      <c r="X46" s="92" t="str">
        <f t="shared" si="42"/>
        <v/>
      </c>
      <c r="Y46" s="144" t="str">
        <f t="shared" si="43"/>
        <v/>
      </c>
      <c r="Z46" s="145" t="str">
        <f t="shared" si="44"/>
        <v/>
      </c>
      <c r="AA46" s="144" t="str">
        <f t="shared" si="45"/>
        <v/>
      </c>
      <c r="AB46" s="145" t="str">
        <f t="shared" si="46"/>
        <v/>
      </c>
      <c r="AC46" s="144" t="str">
        <f t="shared" si="47"/>
        <v/>
      </c>
      <c r="AD46" s="145" t="str">
        <f t="shared" si="48"/>
        <v/>
      </c>
      <c r="AE46" s="191" t="str">
        <f t="shared" si="23"/>
        <v/>
      </c>
    </row>
    <row r="47" spans="1:31" ht="15.95" customHeight="1" x14ac:dyDescent="0.15">
      <c r="A47" s="68">
        <v>43</v>
      </c>
      <c r="B47" s="239" t="str">
        <f t="shared" si="28"/>
        <v/>
      </c>
      <c r="C47" s="73" t="str">
        <f t="shared" si="1"/>
        <v/>
      </c>
      <c r="D47" s="74" t="str">
        <f t="shared" si="24"/>
        <v/>
      </c>
      <c r="E47" s="74" t="str">
        <f t="shared" si="29"/>
        <v/>
      </c>
      <c r="F47" s="74" t="str">
        <f t="shared" si="25"/>
        <v/>
      </c>
      <c r="G47" s="74" t="str">
        <f t="shared" si="30"/>
        <v/>
      </c>
      <c r="H47" s="74" t="str">
        <f t="shared" si="31"/>
        <v/>
      </c>
      <c r="I47" s="137" t="str">
        <f t="shared" si="32"/>
        <v/>
      </c>
      <c r="J47" s="138" t="str">
        <f t="shared" si="33"/>
        <v/>
      </c>
      <c r="K47" s="137" t="str">
        <f t="shared" si="34"/>
        <v/>
      </c>
      <c r="L47" s="138" t="str">
        <f t="shared" si="35"/>
        <v/>
      </c>
      <c r="M47" s="137" t="str">
        <f t="shared" si="36"/>
        <v/>
      </c>
      <c r="N47" s="138" t="str">
        <f t="shared" si="37"/>
        <v/>
      </c>
      <c r="O47" s="188" t="str">
        <f t="shared" si="11"/>
        <v/>
      </c>
      <c r="Q47" s="106">
        <v>43</v>
      </c>
      <c r="R47" s="234" t="str">
        <f t="shared" si="38"/>
        <v/>
      </c>
      <c r="S47" s="236" t="str">
        <f t="shared" si="39"/>
        <v/>
      </c>
      <c r="T47" s="92" t="str">
        <f t="shared" si="26"/>
        <v/>
      </c>
      <c r="U47" s="92" t="str">
        <f t="shared" si="40"/>
        <v/>
      </c>
      <c r="V47" s="92" t="str">
        <f t="shared" si="27"/>
        <v/>
      </c>
      <c r="W47" s="92" t="str">
        <f t="shared" si="41"/>
        <v/>
      </c>
      <c r="X47" s="92" t="str">
        <f t="shared" si="42"/>
        <v/>
      </c>
      <c r="Y47" s="144" t="str">
        <f t="shared" si="43"/>
        <v/>
      </c>
      <c r="Z47" s="145" t="str">
        <f t="shared" si="44"/>
        <v/>
      </c>
      <c r="AA47" s="144" t="str">
        <f t="shared" si="45"/>
        <v/>
      </c>
      <c r="AB47" s="145" t="str">
        <f t="shared" si="46"/>
        <v/>
      </c>
      <c r="AC47" s="144" t="str">
        <f t="shared" si="47"/>
        <v/>
      </c>
      <c r="AD47" s="145" t="str">
        <f t="shared" si="48"/>
        <v/>
      </c>
      <c r="AE47" s="191" t="str">
        <f t="shared" si="23"/>
        <v/>
      </c>
    </row>
    <row r="48" spans="1:31" ht="15.95" customHeight="1" x14ac:dyDescent="0.15">
      <c r="A48" s="68">
        <v>44</v>
      </c>
      <c r="B48" s="239" t="str">
        <f t="shared" si="28"/>
        <v/>
      </c>
      <c r="C48" s="73" t="str">
        <f t="shared" si="1"/>
        <v/>
      </c>
      <c r="D48" s="74" t="str">
        <f t="shared" si="24"/>
        <v/>
      </c>
      <c r="E48" s="74" t="str">
        <f t="shared" si="29"/>
        <v/>
      </c>
      <c r="F48" s="74" t="str">
        <f t="shared" si="25"/>
        <v/>
      </c>
      <c r="G48" s="74" t="str">
        <f t="shared" si="30"/>
        <v/>
      </c>
      <c r="H48" s="74" t="str">
        <f t="shared" si="31"/>
        <v/>
      </c>
      <c r="I48" s="137" t="str">
        <f t="shared" si="32"/>
        <v/>
      </c>
      <c r="J48" s="138" t="str">
        <f t="shared" si="33"/>
        <v/>
      </c>
      <c r="K48" s="137" t="str">
        <f t="shared" si="34"/>
        <v/>
      </c>
      <c r="L48" s="138" t="str">
        <f t="shared" si="35"/>
        <v/>
      </c>
      <c r="M48" s="137" t="str">
        <f t="shared" si="36"/>
        <v/>
      </c>
      <c r="N48" s="138" t="str">
        <f t="shared" si="37"/>
        <v/>
      </c>
      <c r="O48" s="188" t="str">
        <f t="shared" si="11"/>
        <v/>
      </c>
      <c r="Q48" s="106">
        <v>44</v>
      </c>
      <c r="R48" s="234" t="str">
        <f t="shared" si="38"/>
        <v/>
      </c>
      <c r="S48" s="236" t="str">
        <f t="shared" si="39"/>
        <v/>
      </c>
      <c r="T48" s="92" t="str">
        <f t="shared" si="26"/>
        <v/>
      </c>
      <c r="U48" s="92" t="str">
        <f t="shared" si="40"/>
        <v/>
      </c>
      <c r="V48" s="92" t="str">
        <f t="shared" si="27"/>
        <v/>
      </c>
      <c r="W48" s="92" t="str">
        <f t="shared" si="41"/>
        <v/>
      </c>
      <c r="X48" s="92" t="str">
        <f t="shared" si="42"/>
        <v/>
      </c>
      <c r="Y48" s="144" t="str">
        <f t="shared" si="43"/>
        <v/>
      </c>
      <c r="Z48" s="145" t="str">
        <f t="shared" si="44"/>
        <v/>
      </c>
      <c r="AA48" s="144" t="str">
        <f t="shared" si="45"/>
        <v/>
      </c>
      <c r="AB48" s="145" t="str">
        <f t="shared" si="46"/>
        <v/>
      </c>
      <c r="AC48" s="144" t="str">
        <f t="shared" si="47"/>
        <v/>
      </c>
      <c r="AD48" s="145" t="str">
        <f t="shared" si="48"/>
        <v/>
      </c>
      <c r="AE48" s="191" t="str">
        <f t="shared" si="23"/>
        <v/>
      </c>
    </row>
    <row r="49" spans="1:31" ht="15.95" customHeight="1" x14ac:dyDescent="0.15">
      <c r="A49" s="68">
        <v>45</v>
      </c>
      <c r="B49" s="239" t="str">
        <f t="shared" si="28"/>
        <v/>
      </c>
      <c r="C49" s="73" t="str">
        <f t="shared" si="1"/>
        <v/>
      </c>
      <c r="D49" s="74" t="str">
        <f t="shared" si="24"/>
        <v/>
      </c>
      <c r="E49" s="74" t="str">
        <f t="shared" si="29"/>
        <v/>
      </c>
      <c r="F49" s="74" t="str">
        <f t="shared" si="25"/>
        <v/>
      </c>
      <c r="G49" s="74" t="str">
        <f t="shared" si="30"/>
        <v/>
      </c>
      <c r="H49" s="74" t="str">
        <f t="shared" si="31"/>
        <v/>
      </c>
      <c r="I49" s="137" t="str">
        <f t="shared" si="32"/>
        <v/>
      </c>
      <c r="J49" s="138" t="str">
        <f t="shared" si="33"/>
        <v/>
      </c>
      <c r="K49" s="137" t="str">
        <f t="shared" si="34"/>
        <v/>
      </c>
      <c r="L49" s="138" t="str">
        <f t="shared" si="35"/>
        <v/>
      </c>
      <c r="M49" s="137" t="str">
        <f t="shared" si="36"/>
        <v/>
      </c>
      <c r="N49" s="138" t="str">
        <f t="shared" si="37"/>
        <v/>
      </c>
      <c r="O49" s="188" t="str">
        <f t="shared" si="11"/>
        <v/>
      </c>
      <c r="Q49" s="106">
        <v>45</v>
      </c>
      <c r="R49" s="234" t="str">
        <f t="shared" si="38"/>
        <v/>
      </c>
      <c r="S49" s="236" t="str">
        <f t="shared" si="39"/>
        <v/>
      </c>
      <c r="T49" s="92" t="str">
        <f t="shared" si="26"/>
        <v/>
      </c>
      <c r="U49" s="92" t="str">
        <f t="shared" si="40"/>
        <v/>
      </c>
      <c r="V49" s="92" t="str">
        <f t="shared" si="27"/>
        <v/>
      </c>
      <c r="W49" s="92" t="str">
        <f t="shared" si="41"/>
        <v/>
      </c>
      <c r="X49" s="92" t="str">
        <f t="shared" si="42"/>
        <v/>
      </c>
      <c r="Y49" s="144" t="str">
        <f t="shared" si="43"/>
        <v/>
      </c>
      <c r="Z49" s="145" t="str">
        <f t="shared" si="44"/>
        <v/>
      </c>
      <c r="AA49" s="144" t="str">
        <f t="shared" si="45"/>
        <v/>
      </c>
      <c r="AB49" s="145" t="str">
        <f t="shared" si="46"/>
        <v/>
      </c>
      <c r="AC49" s="144" t="str">
        <f t="shared" si="47"/>
        <v/>
      </c>
      <c r="AD49" s="145" t="str">
        <f t="shared" si="48"/>
        <v/>
      </c>
      <c r="AE49" s="191" t="str">
        <f t="shared" si="23"/>
        <v/>
      </c>
    </row>
    <row r="50" spans="1:31" ht="15.95" customHeight="1" x14ac:dyDescent="0.15">
      <c r="A50" s="68">
        <v>46</v>
      </c>
      <c r="B50" s="239" t="str">
        <f t="shared" si="28"/>
        <v/>
      </c>
      <c r="C50" s="73" t="str">
        <f t="shared" si="1"/>
        <v/>
      </c>
      <c r="D50" s="74" t="str">
        <f t="shared" si="24"/>
        <v/>
      </c>
      <c r="E50" s="74" t="str">
        <f t="shared" si="29"/>
        <v/>
      </c>
      <c r="F50" s="74" t="str">
        <f t="shared" si="25"/>
        <v/>
      </c>
      <c r="G50" s="74" t="str">
        <f t="shared" si="30"/>
        <v/>
      </c>
      <c r="H50" s="74" t="str">
        <f t="shared" si="31"/>
        <v/>
      </c>
      <c r="I50" s="137" t="str">
        <f t="shared" si="32"/>
        <v/>
      </c>
      <c r="J50" s="138" t="str">
        <f t="shared" si="33"/>
        <v/>
      </c>
      <c r="K50" s="137" t="str">
        <f t="shared" si="34"/>
        <v/>
      </c>
      <c r="L50" s="138" t="str">
        <f t="shared" si="35"/>
        <v/>
      </c>
      <c r="M50" s="137" t="str">
        <f t="shared" si="36"/>
        <v/>
      </c>
      <c r="N50" s="138" t="str">
        <f t="shared" si="37"/>
        <v/>
      </c>
      <c r="O50" s="188" t="str">
        <f t="shared" si="11"/>
        <v/>
      </c>
      <c r="Q50" s="106">
        <v>46</v>
      </c>
      <c r="R50" s="234" t="str">
        <f t="shared" si="38"/>
        <v/>
      </c>
      <c r="S50" s="236" t="str">
        <f t="shared" si="39"/>
        <v/>
      </c>
      <c r="T50" s="92" t="str">
        <f t="shared" si="26"/>
        <v/>
      </c>
      <c r="U50" s="92" t="str">
        <f t="shared" si="40"/>
        <v/>
      </c>
      <c r="V50" s="92" t="str">
        <f t="shared" si="27"/>
        <v/>
      </c>
      <c r="W50" s="92" t="str">
        <f t="shared" si="41"/>
        <v/>
      </c>
      <c r="X50" s="92" t="str">
        <f t="shared" si="42"/>
        <v/>
      </c>
      <c r="Y50" s="144" t="str">
        <f t="shared" si="43"/>
        <v/>
      </c>
      <c r="Z50" s="145" t="str">
        <f t="shared" si="44"/>
        <v/>
      </c>
      <c r="AA50" s="144" t="str">
        <f t="shared" si="45"/>
        <v/>
      </c>
      <c r="AB50" s="145" t="str">
        <f t="shared" si="46"/>
        <v/>
      </c>
      <c r="AC50" s="144" t="str">
        <f t="shared" si="47"/>
        <v/>
      </c>
      <c r="AD50" s="145" t="str">
        <f t="shared" si="48"/>
        <v/>
      </c>
      <c r="AE50" s="191" t="str">
        <f t="shared" si="23"/>
        <v/>
      </c>
    </row>
    <row r="51" spans="1:31" ht="15.95" customHeight="1" x14ac:dyDescent="0.15">
      <c r="A51" s="68">
        <v>47</v>
      </c>
      <c r="B51" s="239" t="str">
        <f t="shared" si="28"/>
        <v/>
      </c>
      <c r="C51" s="73" t="str">
        <f t="shared" si="1"/>
        <v/>
      </c>
      <c r="D51" s="74" t="str">
        <f t="shared" si="24"/>
        <v/>
      </c>
      <c r="E51" s="74" t="str">
        <f t="shared" si="29"/>
        <v/>
      </c>
      <c r="F51" s="74" t="str">
        <f t="shared" si="25"/>
        <v/>
      </c>
      <c r="G51" s="74" t="str">
        <f t="shared" si="30"/>
        <v/>
      </c>
      <c r="H51" s="74" t="str">
        <f t="shared" si="31"/>
        <v/>
      </c>
      <c r="I51" s="137" t="str">
        <f t="shared" si="32"/>
        <v/>
      </c>
      <c r="J51" s="138" t="str">
        <f t="shared" si="33"/>
        <v/>
      </c>
      <c r="K51" s="137" t="str">
        <f t="shared" si="34"/>
        <v/>
      </c>
      <c r="L51" s="138" t="str">
        <f t="shared" si="35"/>
        <v/>
      </c>
      <c r="M51" s="137" t="str">
        <f t="shared" si="36"/>
        <v/>
      </c>
      <c r="N51" s="138" t="str">
        <f t="shared" si="37"/>
        <v/>
      </c>
      <c r="O51" s="188" t="str">
        <f t="shared" si="11"/>
        <v/>
      </c>
      <c r="Q51" s="106">
        <v>47</v>
      </c>
      <c r="R51" s="234" t="str">
        <f t="shared" si="38"/>
        <v/>
      </c>
      <c r="S51" s="236" t="str">
        <f t="shared" si="39"/>
        <v/>
      </c>
      <c r="T51" s="92" t="str">
        <f t="shared" si="26"/>
        <v/>
      </c>
      <c r="U51" s="92" t="str">
        <f t="shared" si="40"/>
        <v/>
      </c>
      <c r="V51" s="92" t="str">
        <f t="shared" si="27"/>
        <v/>
      </c>
      <c r="W51" s="92" t="str">
        <f t="shared" si="41"/>
        <v/>
      </c>
      <c r="X51" s="92" t="str">
        <f t="shared" si="42"/>
        <v/>
      </c>
      <c r="Y51" s="144" t="str">
        <f t="shared" si="43"/>
        <v/>
      </c>
      <c r="Z51" s="145" t="str">
        <f t="shared" si="44"/>
        <v/>
      </c>
      <c r="AA51" s="144" t="str">
        <f t="shared" si="45"/>
        <v/>
      </c>
      <c r="AB51" s="145" t="str">
        <f t="shared" si="46"/>
        <v/>
      </c>
      <c r="AC51" s="144" t="str">
        <f t="shared" si="47"/>
        <v/>
      </c>
      <c r="AD51" s="145" t="str">
        <f t="shared" si="48"/>
        <v/>
      </c>
      <c r="AE51" s="191" t="str">
        <f t="shared" si="23"/>
        <v/>
      </c>
    </row>
    <row r="52" spans="1:31" ht="15.95" customHeight="1" x14ac:dyDescent="0.15">
      <c r="A52" s="68">
        <v>48</v>
      </c>
      <c r="B52" s="239" t="str">
        <f t="shared" si="28"/>
        <v/>
      </c>
      <c r="C52" s="73" t="str">
        <f t="shared" si="1"/>
        <v/>
      </c>
      <c r="D52" s="74" t="str">
        <f t="shared" si="24"/>
        <v/>
      </c>
      <c r="E52" s="74" t="str">
        <f t="shared" si="29"/>
        <v/>
      </c>
      <c r="F52" s="74" t="str">
        <f t="shared" si="25"/>
        <v/>
      </c>
      <c r="G52" s="74" t="str">
        <f t="shared" si="30"/>
        <v/>
      </c>
      <c r="H52" s="74" t="str">
        <f t="shared" si="31"/>
        <v/>
      </c>
      <c r="I52" s="137" t="str">
        <f t="shared" si="32"/>
        <v/>
      </c>
      <c r="J52" s="138" t="str">
        <f t="shared" si="33"/>
        <v/>
      </c>
      <c r="K52" s="137" t="str">
        <f t="shared" si="34"/>
        <v/>
      </c>
      <c r="L52" s="138" t="str">
        <f t="shared" si="35"/>
        <v/>
      </c>
      <c r="M52" s="137" t="str">
        <f t="shared" si="36"/>
        <v/>
      </c>
      <c r="N52" s="138" t="str">
        <f t="shared" si="37"/>
        <v/>
      </c>
      <c r="O52" s="188" t="str">
        <f t="shared" si="11"/>
        <v/>
      </c>
      <c r="Q52" s="106">
        <v>48</v>
      </c>
      <c r="R52" s="234" t="str">
        <f t="shared" si="38"/>
        <v/>
      </c>
      <c r="S52" s="236" t="str">
        <f t="shared" si="39"/>
        <v/>
      </c>
      <c r="T52" s="92" t="str">
        <f t="shared" si="26"/>
        <v/>
      </c>
      <c r="U52" s="92" t="str">
        <f t="shared" si="40"/>
        <v/>
      </c>
      <c r="V52" s="92" t="str">
        <f t="shared" si="27"/>
        <v/>
      </c>
      <c r="W52" s="92" t="str">
        <f t="shared" si="41"/>
        <v/>
      </c>
      <c r="X52" s="92" t="str">
        <f t="shared" si="42"/>
        <v/>
      </c>
      <c r="Y52" s="144" t="str">
        <f t="shared" si="43"/>
        <v/>
      </c>
      <c r="Z52" s="145" t="str">
        <f t="shared" si="44"/>
        <v/>
      </c>
      <c r="AA52" s="144" t="str">
        <f t="shared" si="45"/>
        <v/>
      </c>
      <c r="AB52" s="145" t="str">
        <f t="shared" si="46"/>
        <v/>
      </c>
      <c r="AC52" s="144" t="str">
        <f t="shared" si="47"/>
        <v/>
      </c>
      <c r="AD52" s="145" t="str">
        <f t="shared" si="48"/>
        <v/>
      </c>
      <c r="AE52" s="191" t="str">
        <f t="shared" si="23"/>
        <v/>
      </c>
    </row>
    <row r="53" spans="1:31" ht="15.95" customHeight="1" x14ac:dyDescent="0.15">
      <c r="A53" s="68">
        <v>49</v>
      </c>
      <c r="B53" s="239" t="str">
        <f t="shared" si="28"/>
        <v/>
      </c>
      <c r="C53" s="73" t="str">
        <f t="shared" si="1"/>
        <v/>
      </c>
      <c r="D53" s="74" t="str">
        <f t="shared" si="24"/>
        <v/>
      </c>
      <c r="E53" s="74" t="str">
        <f t="shared" si="29"/>
        <v/>
      </c>
      <c r="F53" s="74" t="str">
        <f t="shared" si="25"/>
        <v/>
      </c>
      <c r="G53" s="74" t="str">
        <f t="shared" si="30"/>
        <v/>
      </c>
      <c r="H53" s="74" t="str">
        <f t="shared" si="31"/>
        <v/>
      </c>
      <c r="I53" s="137" t="str">
        <f t="shared" si="32"/>
        <v/>
      </c>
      <c r="J53" s="138" t="str">
        <f t="shared" si="33"/>
        <v/>
      </c>
      <c r="K53" s="137" t="str">
        <f t="shared" si="34"/>
        <v/>
      </c>
      <c r="L53" s="138" t="str">
        <f t="shared" si="35"/>
        <v/>
      </c>
      <c r="M53" s="137" t="str">
        <f t="shared" si="36"/>
        <v/>
      </c>
      <c r="N53" s="138" t="str">
        <f t="shared" si="37"/>
        <v/>
      </c>
      <c r="O53" s="188" t="str">
        <f t="shared" si="11"/>
        <v/>
      </c>
      <c r="Q53" s="106">
        <v>49</v>
      </c>
      <c r="R53" s="234" t="str">
        <f t="shared" si="38"/>
        <v/>
      </c>
      <c r="S53" s="236" t="str">
        <f t="shared" si="39"/>
        <v/>
      </c>
      <c r="T53" s="92" t="str">
        <f t="shared" si="26"/>
        <v/>
      </c>
      <c r="U53" s="92" t="str">
        <f t="shared" si="40"/>
        <v/>
      </c>
      <c r="V53" s="92" t="str">
        <f t="shared" si="27"/>
        <v/>
      </c>
      <c r="W53" s="92" t="str">
        <f t="shared" si="41"/>
        <v/>
      </c>
      <c r="X53" s="92" t="str">
        <f t="shared" si="42"/>
        <v/>
      </c>
      <c r="Y53" s="144" t="str">
        <f t="shared" si="43"/>
        <v/>
      </c>
      <c r="Z53" s="145" t="str">
        <f t="shared" si="44"/>
        <v/>
      </c>
      <c r="AA53" s="144" t="str">
        <f t="shared" si="45"/>
        <v/>
      </c>
      <c r="AB53" s="145" t="str">
        <f t="shared" si="46"/>
        <v/>
      </c>
      <c r="AC53" s="144" t="str">
        <f t="shared" si="47"/>
        <v/>
      </c>
      <c r="AD53" s="145" t="str">
        <f t="shared" si="48"/>
        <v/>
      </c>
      <c r="AE53" s="191" t="str">
        <f t="shared" si="23"/>
        <v/>
      </c>
    </row>
    <row r="54" spans="1:31" ht="15.95" customHeight="1" x14ac:dyDescent="0.15">
      <c r="A54" s="68">
        <v>50</v>
      </c>
      <c r="B54" s="239" t="str">
        <f t="shared" si="28"/>
        <v/>
      </c>
      <c r="C54" s="73" t="str">
        <f t="shared" si="1"/>
        <v/>
      </c>
      <c r="D54" s="74" t="str">
        <f t="shared" si="24"/>
        <v/>
      </c>
      <c r="E54" s="74" t="str">
        <f t="shared" si="29"/>
        <v/>
      </c>
      <c r="F54" s="74" t="str">
        <f t="shared" si="25"/>
        <v/>
      </c>
      <c r="G54" s="74" t="str">
        <f t="shared" si="30"/>
        <v/>
      </c>
      <c r="H54" s="74" t="str">
        <f t="shared" si="31"/>
        <v/>
      </c>
      <c r="I54" s="137" t="str">
        <f t="shared" si="32"/>
        <v/>
      </c>
      <c r="J54" s="138" t="str">
        <f t="shared" si="33"/>
        <v/>
      </c>
      <c r="K54" s="137" t="str">
        <f t="shared" si="34"/>
        <v/>
      </c>
      <c r="L54" s="138" t="str">
        <f t="shared" si="35"/>
        <v/>
      </c>
      <c r="M54" s="137" t="str">
        <f t="shared" si="36"/>
        <v/>
      </c>
      <c r="N54" s="138" t="str">
        <f t="shared" si="37"/>
        <v/>
      </c>
      <c r="O54" s="188" t="str">
        <f t="shared" si="11"/>
        <v/>
      </c>
      <c r="Q54" s="106">
        <v>50</v>
      </c>
      <c r="R54" s="234" t="str">
        <f t="shared" si="38"/>
        <v/>
      </c>
      <c r="S54" s="236" t="str">
        <f t="shared" si="39"/>
        <v/>
      </c>
      <c r="T54" s="92" t="str">
        <f t="shared" si="26"/>
        <v/>
      </c>
      <c r="U54" s="92" t="str">
        <f t="shared" si="40"/>
        <v/>
      </c>
      <c r="V54" s="92" t="str">
        <f t="shared" si="27"/>
        <v/>
      </c>
      <c r="W54" s="92" t="str">
        <f t="shared" si="41"/>
        <v/>
      </c>
      <c r="X54" s="92" t="str">
        <f t="shared" si="42"/>
        <v/>
      </c>
      <c r="Y54" s="144" t="str">
        <f t="shared" si="43"/>
        <v/>
      </c>
      <c r="Z54" s="145" t="str">
        <f t="shared" si="44"/>
        <v/>
      </c>
      <c r="AA54" s="144" t="str">
        <f t="shared" si="45"/>
        <v/>
      </c>
      <c r="AB54" s="145" t="str">
        <f t="shared" si="46"/>
        <v/>
      </c>
      <c r="AC54" s="144" t="str">
        <f t="shared" si="47"/>
        <v/>
      </c>
      <c r="AD54" s="145" t="str">
        <f t="shared" si="48"/>
        <v/>
      </c>
      <c r="AE54" s="191" t="str">
        <f t="shared" si="23"/>
        <v/>
      </c>
    </row>
    <row r="55" spans="1:31" ht="15.95" customHeight="1" x14ac:dyDescent="0.15">
      <c r="A55" s="68">
        <v>51</v>
      </c>
      <c r="B55" s="239" t="str">
        <f t="shared" si="28"/>
        <v/>
      </c>
      <c r="C55" s="73" t="str">
        <f t="shared" si="1"/>
        <v/>
      </c>
      <c r="D55" s="74" t="str">
        <f t="shared" si="24"/>
        <v/>
      </c>
      <c r="E55" s="74" t="str">
        <f t="shared" si="29"/>
        <v/>
      </c>
      <c r="F55" s="74" t="str">
        <f t="shared" si="25"/>
        <v/>
      </c>
      <c r="G55" s="74" t="str">
        <f t="shared" si="30"/>
        <v/>
      </c>
      <c r="H55" s="74" t="str">
        <f t="shared" si="31"/>
        <v/>
      </c>
      <c r="I55" s="137" t="str">
        <f t="shared" si="32"/>
        <v/>
      </c>
      <c r="J55" s="138" t="str">
        <f t="shared" si="33"/>
        <v/>
      </c>
      <c r="K55" s="137" t="str">
        <f t="shared" si="34"/>
        <v/>
      </c>
      <c r="L55" s="138" t="str">
        <f t="shared" si="35"/>
        <v/>
      </c>
      <c r="M55" s="137" t="str">
        <f t="shared" si="36"/>
        <v/>
      </c>
      <c r="N55" s="138" t="str">
        <f t="shared" si="37"/>
        <v/>
      </c>
      <c r="O55" s="188" t="str">
        <f t="shared" si="11"/>
        <v/>
      </c>
      <c r="Q55" s="106">
        <v>51</v>
      </c>
      <c r="R55" s="234" t="str">
        <f t="shared" si="38"/>
        <v/>
      </c>
      <c r="S55" s="236" t="str">
        <f t="shared" si="39"/>
        <v/>
      </c>
      <c r="T55" s="92" t="str">
        <f t="shared" si="26"/>
        <v/>
      </c>
      <c r="U55" s="92" t="str">
        <f t="shared" si="40"/>
        <v/>
      </c>
      <c r="V55" s="92" t="str">
        <f t="shared" si="27"/>
        <v/>
      </c>
      <c r="W55" s="92" t="str">
        <f t="shared" si="41"/>
        <v/>
      </c>
      <c r="X55" s="92" t="str">
        <f t="shared" si="42"/>
        <v/>
      </c>
      <c r="Y55" s="144" t="str">
        <f t="shared" si="43"/>
        <v/>
      </c>
      <c r="Z55" s="145" t="str">
        <f t="shared" si="44"/>
        <v/>
      </c>
      <c r="AA55" s="144" t="str">
        <f t="shared" si="45"/>
        <v/>
      </c>
      <c r="AB55" s="145" t="str">
        <f t="shared" si="46"/>
        <v/>
      </c>
      <c r="AC55" s="144" t="str">
        <f t="shared" si="47"/>
        <v/>
      </c>
      <c r="AD55" s="145" t="str">
        <f t="shared" si="48"/>
        <v/>
      </c>
      <c r="AE55" s="191" t="str">
        <f t="shared" si="23"/>
        <v/>
      </c>
    </row>
    <row r="56" spans="1:31" ht="15.95" customHeight="1" x14ac:dyDescent="0.15">
      <c r="A56" s="68">
        <v>52</v>
      </c>
      <c r="B56" s="239" t="str">
        <f t="shared" si="28"/>
        <v/>
      </c>
      <c r="C56" s="73" t="str">
        <f t="shared" si="1"/>
        <v/>
      </c>
      <c r="D56" s="74" t="str">
        <f t="shared" si="24"/>
        <v/>
      </c>
      <c r="E56" s="74" t="str">
        <f t="shared" si="29"/>
        <v/>
      </c>
      <c r="F56" s="74" t="str">
        <f t="shared" si="25"/>
        <v/>
      </c>
      <c r="G56" s="74" t="str">
        <f t="shared" si="30"/>
        <v/>
      </c>
      <c r="H56" s="74" t="str">
        <f t="shared" si="31"/>
        <v/>
      </c>
      <c r="I56" s="137" t="str">
        <f t="shared" si="32"/>
        <v/>
      </c>
      <c r="J56" s="138" t="str">
        <f t="shared" si="33"/>
        <v/>
      </c>
      <c r="K56" s="137" t="str">
        <f t="shared" si="34"/>
        <v/>
      </c>
      <c r="L56" s="138" t="str">
        <f t="shared" si="35"/>
        <v/>
      </c>
      <c r="M56" s="137" t="str">
        <f t="shared" si="36"/>
        <v/>
      </c>
      <c r="N56" s="138" t="str">
        <f t="shared" si="37"/>
        <v/>
      </c>
      <c r="O56" s="188" t="str">
        <f t="shared" si="11"/>
        <v/>
      </c>
      <c r="Q56" s="106">
        <v>52</v>
      </c>
      <c r="R56" s="234" t="str">
        <f t="shared" si="38"/>
        <v/>
      </c>
      <c r="S56" s="236" t="str">
        <f t="shared" si="39"/>
        <v/>
      </c>
      <c r="T56" s="92" t="str">
        <f t="shared" si="26"/>
        <v/>
      </c>
      <c r="U56" s="92" t="str">
        <f t="shared" si="40"/>
        <v/>
      </c>
      <c r="V56" s="92" t="str">
        <f t="shared" si="27"/>
        <v/>
      </c>
      <c r="W56" s="92" t="str">
        <f t="shared" si="41"/>
        <v/>
      </c>
      <c r="X56" s="92" t="str">
        <f t="shared" si="42"/>
        <v/>
      </c>
      <c r="Y56" s="144" t="str">
        <f t="shared" si="43"/>
        <v/>
      </c>
      <c r="Z56" s="145" t="str">
        <f t="shared" si="44"/>
        <v/>
      </c>
      <c r="AA56" s="144" t="str">
        <f t="shared" si="45"/>
        <v/>
      </c>
      <c r="AB56" s="145" t="str">
        <f t="shared" si="46"/>
        <v/>
      </c>
      <c r="AC56" s="144" t="str">
        <f t="shared" si="47"/>
        <v/>
      </c>
      <c r="AD56" s="145" t="str">
        <f t="shared" si="48"/>
        <v/>
      </c>
      <c r="AE56" s="191" t="str">
        <f t="shared" si="23"/>
        <v/>
      </c>
    </row>
    <row r="57" spans="1:31" ht="15.95" customHeight="1" x14ac:dyDescent="0.15">
      <c r="A57" s="68">
        <v>53</v>
      </c>
      <c r="B57" s="239" t="str">
        <f t="shared" si="28"/>
        <v/>
      </c>
      <c r="C57" s="73" t="str">
        <f t="shared" si="1"/>
        <v/>
      </c>
      <c r="D57" s="74" t="str">
        <f t="shared" si="24"/>
        <v/>
      </c>
      <c r="E57" s="74" t="str">
        <f t="shared" si="29"/>
        <v/>
      </c>
      <c r="F57" s="74" t="str">
        <f t="shared" si="25"/>
        <v/>
      </c>
      <c r="G57" s="74" t="str">
        <f t="shared" si="30"/>
        <v/>
      </c>
      <c r="H57" s="74" t="str">
        <f t="shared" si="31"/>
        <v/>
      </c>
      <c r="I57" s="137" t="str">
        <f t="shared" si="32"/>
        <v/>
      </c>
      <c r="J57" s="138" t="str">
        <f t="shared" si="33"/>
        <v/>
      </c>
      <c r="K57" s="137" t="str">
        <f t="shared" si="34"/>
        <v/>
      </c>
      <c r="L57" s="138" t="str">
        <f t="shared" si="35"/>
        <v/>
      </c>
      <c r="M57" s="137" t="str">
        <f t="shared" si="36"/>
        <v/>
      </c>
      <c r="N57" s="138" t="str">
        <f t="shared" si="37"/>
        <v/>
      </c>
      <c r="O57" s="188" t="str">
        <f t="shared" si="11"/>
        <v/>
      </c>
      <c r="Q57" s="106">
        <v>53</v>
      </c>
      <c r="R57" s="234" t="str">
        <f t="shared" si="38"/>
        <v/>
      </c>
      <c r="S57" s="236" t="str">
        <f t="shared" si="39"/>
        <v/>
      </c>
      <c r="T57" s="92" t="str">
        <f t="shared" si="26"/>
        <v/>
      </c>
      <c r="U57" s="92" t="str">
        <f t="shared" si="40"/>
        <v/>
      </c>
      <c r="V57" s="92" t="str">
        <f t="shared" si="27"/>
        <v/>
      </c>
      <c r="W57" s="92" t="str">
        <f t="shared" si="41"/>
        <v/>
      </c>
      <c r="X57" s="92" t="str">
        <f t="shared" si="42"/>
        <v/>
      </c>
      <c r="Y57" s="144" t="str">
        <f t="shared" si="43"/>
        <v/>
      </c>
      <c r="Z57" s="145" t="str">
        <f t="shared" si="44"/>
        <v/>
      </c>
      <c r="AA57" s="144" t="str">
        <f t="shared" si="45"/>
        <v/>
      </c>
      <c r="AB57" s="145" t="str">
        <f t="shared" si="46"/>
        <v/>
      </c>
      <c r="AC57" s="144" t="str">
        <f t="shared" si="47"/>
        <v/>
      </c>
      <c r="AD57" s="145" t="str">
        <f t="shared" si="48"/>
        <v/>
      </c>
      <c r="AE57" s="191" t="str">
        <f t="shared" si="23"/>
        <v/>
      </c>
    </row>
    <row r="58" spans="1:31" ht="15.95" customHeight="1" x14ac:dyDescent="0.15">
      <c r="A58" s="68">
        <v>54</v>
      </c>
      <c r="B58" s="239" t="str">
        <f t="shared" si="28"/>
        <v/>
      </c>
      <c r="C58" s="73" t="str">
        <f t="shared" si="1"/>
        <v/>
      </c>
      <c r="D58" s="74" t="str">
        <f t="shared" si="24"/>
        <v/>
      </c>
      <c r="E58" s="74" t="str">
        <f t="shared" si="29"/>
        <v/>
      </c>
      <c r="F58" s="74" t="str">
        <f t="shared" si="25"/>
        <v/>
      </c>
      <c r="G58" s="74" t="str">
        <f t="shared" si="30"/>
        <v/>
      </c>
      <c r="H58" s="74" t="str">
        <f t="shared" si="31"/>
        <v/>
      </c>
      <c r="I58" s="137" t="str">
        <f t="shared" si="32"/>
        <v/>
      </c>
      <c r="J58" s="138" t="str">
        <f t="shared" si="33"/>
        <v/>
      </c>
      <c r="K58" s="137" t="str">
        <f t="shared" si="34"/>
        <v/>
      </c>
      <c r="L58" s="138" t="str">
        <f t="shared" si="35"/>
        <v/>
      </c>
      <c r="M58" s="137" t="str">
        <f t="shared" si="36"/>
        <v/>
      </c>
      <c r="N58" s="138" t="str">
        <f t="shared" si="37"/>
        <v/>
      </c>
      <c r="O58" s="188" t="str">
        <f t="shared" si="11"/>
        <v/>
      </c>
      <c r="Q58" s="106">
        <v>54</v>
      </c>
      <c r="R58" s="234" t="str">
        <f t="shared" si="38"/>
        <v/>
      </c>
      <c r="S58" s="236" t="str">
        <f t="shared" si="39"/>
        <v/>
      </c>
      <c r="T58" s="92" t="str">
        <f t="shared" si="26"/>
        <v/>
      </c>
      <c r="U58" s="92" t="str">
        <f t="shared" si="40"/>
        <v/>
      </c>
      <c r="V58" s="92" t="str">
        <f t="shared" si="27"/>
        <v/>
      </c>
      <c r="W58" s="92" t="str">
        <f t="shared" si="41"/>
        <v/>
      </c>
      <c r="X58" s="92" t="str">
        <f t="shared" si="42"/>
        <v/>
      </c>
      <c r="Y58" s="144" t="str">
        <f t="shared" si="43"/>
        <v/>
      </c>
      <c r="Z58" s="145" t="str">
        <f t="shared" si="44"/>
        <v/>
      </c>
      <c r="AA58" s="144" t="str">
        <f t="shared" si="45"/>
        <v/>
      </c>
      <c r="AB58" s="145" t="str">
        <f t="shared" si="46"/>
        <v/>
      </c>
      <c r="AC58" s="144" t="str">
        <f t="shared" si="47"/>
        <v/>
      </c>
      <c r="AD58" s="145" t="str">
        <f t="shared" si="48"/>
        <v/>
      </c>
      <c r="AE58" s="191" t="str">
        <f t="shared" si="23"/>
        <v/>
      </c>
    </row>
    <row r="59" spans="1:31" ht="15.95" customHeight="1" x14ac:dyDescent="0.15">
      <c r="A59" s="68">
        <v>55</v>
      </c>
      <c r="B59" s="239" t="str">
        <f t="shared" si="28"/>
        <v/>
      </c>
      <c r="C59" s="73" t="str">
        <f t="shared" si="1"/>
        <v/>
      </c>
      <c r="D59" s="74" t="str">
        <f t="shared" si="24"/>
        <v/>
      </c>
      <c r="E59" s="74" t="str">
        <f t="shared" si="29"/>
        <v/>
      </c>
      <c r="F59" s="74" t="str">
        <f t="shared" si="25"/>
        <v/>
      </c>
      <c r="G59" s="74" t="str">
        <f t="shared" si="30"/>
        <v/>
      </c>
      <c r="H59" s="74" t="str">
        <f t="shared" si="31"/>
        <v/>
      </c>
      <c r="I59" s="137" t="str">
        <f t="shared" si="32"/>
        <v/>
      </c>
      <c r="J59" s="138" t="str">
        <f t="shared" si="33"/>
        <v/>
      </c>
      <c r="K59" s="137" t="str">
        <f t="shared" si="34"/>
        <v/>
      </c>
      <c r="L59" s="138" t="str">
        <f t="shared" si="35"/>
        <v/>
      </c>
      <c r="M59" s="137" t="str">
        <f t="shared" si="36"/>
        <v/>
      </c>
      <c r="N59" s="138" t="str">
        <f t="shared" si="37"/>
        <v/>
      </c>
      <c r="O59" s="188" t="str">
        <f t="shared" si="11"/>
        <v/>
      </c>
      <c r="Q59" s="106">
        <v>55</v>
      </c>
      <c r="R59" s="234" t="str">
        <f t="shared" si="38"/>
        <v/>
      </c>
      <c r="S59" s="236" t="str">
        <f t="shared" si="39"/>
        <v/>
      </c>
      <c r="T59" s="92" t="str">
        <f t="shared" si="26"/>
        <v/>
      </c>
      <c r="U59" s="92" t="str">
        <f t="shared" si="40"/>
        <v/>
      </c>
      <c r="V59" s="92" t="str">
        <f t="shared" si="27"/>
        <v/>
      </c>
      <c r="W59" s="92" t="str">
        <f t="shared" si="41"/>
        <v/>
      </c>
      <c r="X59" s="92" t="str">
        <f t="shared" si="42"/>
        <v/>
      </c>
      <c r="Y59" s="144" t="str">
        <f t="shared" si="43"/>
        <v/>
      </c>
      <c r="Z59" s="145" t="str">
        <f t="shared" si="44"/>
        <v/>
      </c>
      <c r="AA59" s="144" t="str">
        <f t="shared" si="45"/>
        <v/>
      </c>
      <c r="AB59" s="145" t="str">
        <f t="shared" si="46"/>
        <v/>
      </c>
      <c r="AC59" s="144" t="str">
        <f t="shared" si="47"/>
        <v/>
      </c>
      <c r="AD59" s="145" t="str">
        <f t="shared" si="48"/>
        <v/>
      </c>
      <c r="AE59" s="191" t="str">
        <f t="shared" si="23"/>
        <v/>
      </c>
    </row>
    <row r="60" spans="1:31" ht="15.95" customHeight="1" x14ac:dyDescent="0.15">
      <c r="A60" s="68">
        <v>56</v>
      </c>
      <c r="B60" s="239" t="str">
        <f t="shared" si="28"/>
        <v/>
      </c>
      <c r="C60" s="73" t="str">
        <f t="shared" si="1"/>
        <v/>
      </c>
      <c r="D60" s="74" t="str">
        <f t="shared" si="24"/>
        <v/>
      </c>
      <c r="E60" s="74" t="str">
        <f t="shared" si="29"/>
        <v/>
      </c>
      <c r="F60" s="74" t="str">
        <f t="shared" si="25"/>
        <v/>
      </c>
      <c r="G60" s="74" t="str">
        <f t="shared" si="30"/>
        <v/>
      </c>
      <c r="H60" s="74" t="str">
        <f t="shared" si="31"/>
        <v/>
      </c>
      <c r="I60" s="137" t="str">
        <f t="shared" si="32"/>
        <v/>
      </c>
      <c r="J60" s="138" t="str">
        <f t="shared" si="33"/>
        <v/>
      </c>
      <c r="K60" s="137" t="str">
        <f t="shared" si="34"/>
        <v/>
      </c>
      <c r="L60" s="138" t="str">
        <f t="shared" si="35"/>
        <v/>
      </c>
      <c r="M60" s="137" t="str">
        <f t="shared" si="36"/>
        <v/>
      </c>
      <c r="N60" s="138" t="str">
        <f t="shared" si="37"/>
        <v/>
      </c>
      <c r="O60" s="188" t="str">
        <f t="shared" si="11"/>
        <v/>
      </c>
      <c r="Q60" s="106">
        <v>56</v>
      </c>
      <c r="R60" s="234" t="str">
        <f t="shared" si="38"/>
        <v/>
      </c>
      <c r="S60" s="236" t="str">
        <f t="shared" si="39"/>
        <v/>
      </c>
      <c r="T60" s="92" t="str">
        <f t="shared" si="26"/>
        <v/>
      </c>
      <c r="U60" s="92" t="str">
        <f t="shared" si="40"/>
        <v/>
      </c>
      <c r="V60" s="92" t="str">
        <f t="shared" si="27"/>
        <v/>
      </c>
      <c r="W60" s="92" t="str">
        <f t="shared" si="41"/>
        <v/>
      </c>
      <c r="X60" s="92" t="str">
        <f t="shared" si="42"/>
        <v/>
      </c>
      <c r="Y60" s="144" t="str">
        <f t="shared" si="43"/>
        <v/>
      </c>
      <c r="Z60" s="145" t="str">
        <f t="shared" si="44"/>
        <v/>
      </c>
      <c r="AA60" s="144" t="str">
        <f t="shared" si="45"/>
        <v/>
      </c>
      <c r="AB60" s="145" t="str">
        <f t="shared" si="46"/>
        <v/>
      </c>
      <c r="AC60" s="144" t="str">
        <f t="shared" si="47"/>
        <v/>
      </c>
      <c r="AD60" s="145" t="str">
        <f t="shared" si="48"/>
        <v/>
      </c>
      <c r="AE60" s="191" t="str">
        <f t="shared" si="23"/>
        <v/>
      </c>
    </row>
    <row r="61" spans="1:31" ht="15.95" customHeight="1" x14ac:dyDescent="0.15">
      <c r="A61" s="68">
        <v>57</v>
      </c>
      <c r="B61" s="239" t="str">
        <f t="shared" si="28"/>
        <v/>
      </c>
      <c r="C61" s="73" t="str">
        <f t="shared" si="1"/>
        <v/>
      </c>
      <c r="D61" s="74" t="str">
        <f t="shared" si="24"/>
        <v/>
      </c>
      <c r="E61" s="74" t="str">
        <f t="shared" si="29"/>
        <v/>
      </c>
      <c r="F61" s="74" t="str">
        <f t="shared" si="25"/>
        <v/>
      </c>
      <c r="G61" s="74" t="str">
        <f t="shared" si="30"/>
        <v/>
      </c>
      <c r="H61" s="74" t="str">
        <f t="shared" si="31"/>
        <v/>
      </c>
      <c r="I61" s="137" t="str">
        <f t="shared" si="32"/>
        <v/>
      </c>
      <c r="J61" s="138" t="str">
        <f t="shared" si="33"/>
        <v/>
      </c>
      <c r="K61" s="137" t="str">
        <f t="shared" si="34"/>
        <v/>
      </c>
      <c r="L61" s="138" t="str">
        <f t="shared" si="35"/>
        <v/>
      </c>
      <c r="M61" s="137" t="str">
        <f t="shared" si="36"/>
        <v/>
      </c>
      <c r="N61" s="138" t="str">
        <f t="shared" si="37"/>
        <v/>
      </c>
      <c r="O61" s="188" t="str">
        <f t="shared" si="11"/>
        <v/>
      </c>
      <c r="Q61" s="106">
        <v>57</v>
      </c>
      <c r="R61" s="234" t="str">
        <f t="shared" si="38"/>
        <v/>
      </c>
      <c r="S61" s="236" t="str">
        <f t="shared" si="39"/>
        <v/>
      </c>
      <c r="T61" s="92" t="str">
        <f t="shared" si="26"/>
        <v/>
      </c>
      <c r="U61" s="92" t="str">
        <f t="shared" si="40"/>
        <v/>
      </c>
      <c r="V61" s="92" t="str">
        <f t="shared" si="27"/>
        <v/>
      </c>
      <c r="W61" s="92" t="str">
        <f t="shared" si="41"/>
        <v/>
      </c>
      <c r="X61" s="92" t="str">
        <f t="shared" si="42"/>
        <v/>
      </c>
      <c r="Y61" s="144" t="str">
        <f t="shared" si="43"/>
        <v/>
      </c>
      <c r="Z61" s="145" t="str">
        <f t="shared" si="44"/>
        <v/>
      </c>
      <c r="AA61" s="144" t="str">
        <f t="shared" si="45"/>
        <v/>
      </c>
      <c r="AB61" s="145" t="str">
        <f t="shared" si="46"/>
        <v/>
      </c>
      <c r="AC61" s="144" t="str">
        <f t="shared" si="47"/>
        <v/>
      </c>
      <c r="AD61" s="145" t="str">
        <f t="shared" si="48"/>
        <v/>
      </c>
      <c r="AE61" s="191" t="str">
        <f t="shared" si="23"/>
        <v/>
      </c>
    </row>
    <row r="62" spans="1:31" ht="15.95" customHeight="1" x14ac:dyDescent="0.15">
      <c r="A62" s="68">
        <v>58</v>
      </c>
      <c r="B62" s="239" t="str">
        <f t="shared" si="28"/>
        <v/>
      </c>
      <c r="C62" s="73" t="str">
        <f t="shared" si="1"/>
        <v/>
      </c>
      <c r="D62" s="74" t="str">
        <f t="shared" si="24"/>
        <v/>
      </c>
      <c r="E62" s="74" t="str">
        <f t="shared" si="29"/>
        <v/>
      </c>
      <c r="F62" s="74" t="str">
        <f t="shared" si="25"/>
        <v/>
      </c>
      <c r="G62" s="74" t="str">
        <f t="shared" si="30"/>
        <v/>
      </c>
      <c r="H62" s="74" t="str">
        <f t="shared" si="31"/>
        <v/>
      </c>
      <c r="I62" s="137" t="str">
        <f t="shared" si="32"/>
        <v/>
      </c>
      <c r="J62" s="138" t="str">
        <f t="shared" si="33"/>
        <v/>
      </c>
      <c r="K62" s="137" t="str">
        <f t="shared" si="34"/>
        <v/>
      </c>
      <c r="L62" s="138" t="str">
        <f t="shared" si="35"/>
        <v/>
      </c>
      <c r="M62" s="137" t="str">
        <f t="shared" si="36"/>
        <v/>
      </c>
      <c r="N62" s="138" t="str">
        <f t="shared" si="37"/>
        <v/>
      </c>
      <c r="O62" s="188" t="str">
        <f t="shared" si="11"/>
        <v/>
      </c>
      <c r="Q62" s="106">
        <v>58</v>
      </c>
      <c r="R62" s="234" t="str">
        <f t="shared" si="38"/>
        <v/>
      </c>
      <c r="S62" s="236" t="str">
        <f t="shared" si="39"/>
        <v/>
      </c>
      <c r="T62" s="92" t="str">
        <f t="shared" si="26"/>
        <v/>
      </c>
      <c r="U62" s="92" t="str">
        <f t="shared" si="40"/>
        <v/>
      </c>
      <c r="V62" s="92" t="str">
        <f t="shared" si="27"/>
        <v/>
      </c>
      <c r="W62" s="92" t="str">
        <f t="shared" si="41"/>
        <v/>
      </c>
      <c r="X62" s="92" t="str">
        <f t="shared" si="42"/>
        <v/>
      </c>
      <c r="Y62" s="144" t="str">
        <f t="shared" si="43"/>
        <v/>
      </c>
      <c r="Z62" s="145" t="str">
        <f t="shared" si="44"/>
        <v/>
      </c>
      <c r="AA62" s="144" t="str">
        <f t="shared" si="45"/>
        <v/>
      </c>
      <c r="AB62" s="145" t="str">
        <f t="shared" si="46"/>
        <v/>
      </c>
      <c r="AC62" s="144" t="str">
        <f t="shared" si="47"/>
        <v/>
      </c>
      <c r="AD62" s="145" t="str">
        <f t="shared" si="48"/>
        <v/>
      </c>
      <c r="AE62" s="191" t="str">
        <f t="shared" si="23"/>
        <v/>
      </c>
    </row>
    <row r="63" spans="1:31" ht="15.95" customHeight="1" x14ac:dyDescent="0.15">
      <c r="A63" s="68">
        <v>59</v>
      </c>
      <c r="B63" s="239" t="str">
        <f t="shared" si="28"/>
        <v/>
      </c>
      <c r="C63" s="73" t="str">
        <f t="shared" si="1"/>
        <v/>
      </c>
      <c r="D63" s="74" t="str">
        <f t="shared" si="24"/>
        <v/>
      </c>
      <c r="E63" s="74" t="str">
        <f t="shared" si="29"/>
        <v/>
      </c>
      <c r="F63" s="74" t="str">
        <f t="shared" si="25"/>
        <v/>
      </c>
      <c r="G63" s="74" t="str">
        <f t="shared" si="30"/>
        <v/>
      </c>
      <c r="H63" s="74" t="str">
        <f t="shared" si="31"/>
        <v/>
      </c>
      <c r="I63" s="137" t="str">
        <f t="shared" si="32"/>
        <v/>
      </c>
      <c r="J63" s="138" t="str">
        <f t="shared" si="33"/>
        <v/>
      </c>
      <c r="K63" s="137" t="str">
        <f t="shared" si="34"/>
        <v/>
      </c>
      <c r="L63" s="138" t="str">
        <f t="shared" si="35"/>
        <v/>
      </c>
      <c r="M63" s="137" t="str">
        <f t="shared" si="36"/>
        <v/>
      </c>
      <c r="N63" s="138" t="str">
        <f t="shared" si="37"/>
        <v/>
      </c>
      <c r="O63" s="188" t="str">
        <f t="shared" si="11"/>
        <v/>
      </c>
      <c r="Q63" s="106">
        <v>59</v>
      </c>
      <c r="R63" s="234" t="str">
        <f t="shared" si="38"/>
        <v/>
      </c>
      <c r="S63" s="236" t="str">
        <f t="shared" si="39"/>
        <v/>
      </c>
      <c r="T63" s="92" t="str">
        <f t="shared" si="26"/>
        <v/>
      </c>
      <c r="U63" s="92" t="str">
        <f t="shared" si="40"/>
        <v/>
      </c>
      <c r="V63" s="92" t="str">
        <f t="shared" si="27"/>
        <v/>
      </c>
      <c r="W63" s="92" t="str">
        <f t="shared" si="41"/>
        <v/>
      </c>
      <c r="X63" s="92" t="str">
        <f t="shared" si="42"/>
        <v/>
      </c>
      <c r="Y63" s="144" t="str">
        <f t="shared" si="43"/>
        <v/>
      </c>
      <c r="Z63" s="145" t="str">
        <f t="shared" si="44"/>
        <v/>
      </c>
      <c r="AA63" s="144" t="str">
        <f t="shared" si="45"/>
        <v/>
      </c>
      <c r="AB63" s="145" t="str">
        <f t="shared" si="46"/>
        <v/>
      </c>
      <c r="AC63" s="144" t="str">
        <f t="shared" si="47"/>
        <v/>
      </c>
      <c r="AD63" s="145" t="str">
        <f t="shared" si="48"/>
        <v/>
      </c>
      <c r="AE63" s="191" t="str">
        <f t="shared" si="23"/>
        <v/>
      </c>
    </row>
    <row r="64" spans="1:31" ht="15.95" customHeight="1" x14ac:dyDescent="0.15">
      <c r="A64" s="68">
        <v>60</v>
      </c>
      <c r="B64" s="239" t="str">
        <f t="shared" si="28"/>
        <v/>
      </c>
      <c r="C64" s="73" t="str">
        <f t="shared" si="1"/>
        <v/>
      </c>
      <c r="D64" s="74" t="str">
        <f t="shared" si="24"/>
        <v/>
      </c>
      <c r="E64" s="74" t="str">
        <f t="shared" si="29"/>
        <v/>
      </c>
      <c r="F64" s="74" t="str">
        <f t="shared" si="25"/>
        <v/>
      </c>
      <c r="G64" s="74" t="str">
        <f t="shared" si="30"/>
        <v/>
      </c>
      <c r="H64" s="74" t="str">
        <f t="shared" si="31"/>
        <v/>
      </c>
      <c r="I64" s="137" t="str">
        <f t="shared" si="32"/>
        <v/>
      </c>
      <c r="J64" s="138" t="str">
        <f t="shared" si="33"/>
        <v/>
      </c>
      <c r="K64" s="137" t="str">
        <f t="shared" si="34"/>
        <v/>
      </c>
      <c r="L64" s="138" t="str">
        <f t="shared" si="35"/>
        <v/>
      </c>
      <c r="M64" s="137" t="str">
        <f t="shared" si="36"/>
        <v/>
      </c>
      <c r="N64" s="138" t="str">
        <f t="shared" si="37"/>
        <v/>
      </c>
      <c r="O64" s="188" t="str">
        <f t="shared" si="11"/>
        <v/>
      </c>
      <c r="Q64" s="106">
        <v>60</v>
      </c>
      <c r="R64" s="234" t="str">
        <f t="shared" si="38"/>
        <v/>
      </c>
      <c r="S64" s="236" t="str">
        <f t="shared" si="39"/>
        <v/>
      </c>
      <c r="T64" s="92" t="str">
        <f t="shared" si="26"/>
        <v/>
      </c>
      <c r="U64" s="92" t="str">
        <f t="shared" si="40"/>
        <v/>
      </c>
      <c r="V64" s="92" t="str">
        <f t="shared" si="27"/>
        <v/>
      </c>
      <c r="W64" s="92" t="str">
        <f t="shared" si="41"/>
        <v/>
      </c>
      <c r="X64" s="92" t="str">
        <f t="shared" si="42"/>
        <v/>
      </c>
      <c r="Y64" s="144" t="str">
        <f t="shared" si="43"/>
        <v/>
      </c>
      <c r="Z64" s="145" t="str">
        <f t="shared" si="44"/>
        <v/>
      </c>
      <c r="AA64" s="144" t="str">
        <f t="shared" si="45"/>
        <v/>
      </c>
      <c r="AB64" s="145" t="str">
        <f t="shared" si="46"/>
        <v/>
      </c>
      <c r="AC64" s="144" t="str">
        <f t="shared" si="47"/>
        <v/>
      </c>
      <c r="AD64" s="145" t="str">
        <f t="shared" si="48"/>
        <v/>
      </c>
      <c r="AE64" s="191" t="str">
        <f t="shared" si="23"/>
        <v/>
      </c>
    </row>
    <row r="65" spans="1:31" ht="15.95" customHeight="1" x14ac:dyDescent="0.15">
      <c r="A65" s="68">
        <v>61</v>
      </c>
      <c r="B65" s="239" t="str">
        <f t="shared" si="28"/>
        <v/>
      </c>
      <c r="C65" s="73" t="str">
        <f t="shared" si="1"/>
        <v/>
      </c>
      <c r="D65" s="74" t="str">
        <f t="shared" si="24"/>
        <v/>
      </c>
      <c r="E65" s="74" t="str">
        <f t="shared" si="29"/>
        <v/>
      </c>
      <c r="F65" s="74" t="str">
        <f t="shared" si="25"/>
        <v/>
      </c>
      <c r="G65" s="74" t="str">
        <f t="shared" si="30"/>
        <v/>
      </c>
      <c r="H65" s="74" t="str">
        <f t="shared" si="31"/>
        <v/>
      </c>
      <c r="I65" s="137" t="str">
        <f t="shared" si="32"/>
        <v/>
      </c>
      <c r="J65" s="138" t="str">
        <f t="shared" si="33"/>
        <v/>
      </c>
      <c r="K65" s="137" t="str">
        <f t="shared" si="34"/>
        <v/>
      </c>
      <c r="L65" s="138" t="str">
        <f t="shared" si="35"/>
        <v/>
      </c>
      <c r="M65" s="137" t="str">
        <f t="shared" si="36"/>
        <v/>
      </c>
      <c r="N65" s="138" t="str">
        <f t="shared" si="37"/>
        <v/>
      </c>
      <c r="O65" s="188" t="str">
        <f t="shared" si="11"/>
        <v/>
      </c>
      <c r="Q65" s="106">
        <v>61</v>
      </c>
      <c r="R65" s="234" t="str">
        <f t="shared" si="38"/>
        <v/>
      </c>
      <c r="S65" s="236" t="str">
        <f t="shared" si="39"/>
        <v/>
      </c>
      <c r="T65" s="92" t="str">
        <f t="shared" si="26"/>
        <v/>
      </c>
      <c r="U65" s="92" t="str">
        <f t="shared" si="40"/>
        <v/>
      </c>
      <c r="V65" s="92" t="str">
        <f t="shared" si="27"/>
        <v/>
      </c>
      <c r="W65" s="92" t="str">
        <f t="shared" si="41"/>
        <v/>
      </c>
      <c r="X65" s="92" t="str">
        <f t="shared" si="42"/>
        <v/>
      </c>
      <c r="Y65" s="144" t="str">
        <f t="shared" si="43"/>
        <v/>
      </c>
      <c r="Z65" s="145" t="str">
        <f t="shared" si="44"/>
        <v/>
      </c>
      <c r="AA65" s="144" t="str">
        <f t="shared" si="45"/>
        <v/>
      </c>
      <c r="AB65" s="145" t="str">
        <f t="shared" si="46"/>
        <v/>
      </c>
      <c r="AC65" s="144" t="str">
        <f t="shared" si="47"/>
        <v/>
      </c>
      <c r="AD65" s="145" t="str">
        <f t="shared" si="48"/>
        <v/>
      </c>
      <c r="AE65" s="191" t="str">
        <f t="shared" si="23"/>
        <v/>
      </c>
    </row>
    <row r="66" spans="1:31" ht="15.95" customHeight="1" x14ac:dyDescent="0.15">
      <c r="A66" s="68">
        <v>62</v>
      </c>
      <c r="B66" s="239" t="str">
        <f t="shared" si="28"/>
        <v/>
      </c>
      <c r="C66" s="73" t="str">
        <f t="shared" si="1"/>
        <v/>
      </c>
      <c r="D66" s="74" t="str">
        <f t="shared" si="24"/>
        <v/>
      </c>
      <c r="E66" s="74" t="str">
        <f t="shared" si="29"/>
        <v/>
      </c>
      <c r="F66" s="74" t="str">
        <f t="shared" si="25"/>
        <v/>
      </c>
      <c r="G66" s="74" t="str">
        <f t="shared" si="30"/>
        <v/>
      </c>
      <c r="H66" s="74" t="str">
        <f t="shared" si="31"/>
        <v/>
      </c>
      <c r="I66" s="137" t="str">
        <f t="shared" si="32"/>
        <v/>
      </c>
      <c r="J66" s="138" t="str">
        <f t="shared" si="33"/>
        <v/>
      </c>
      <c r="K66" s="137" t="str">
        <f t="shared" si="34"/>
        <v/>
      </c>
      <c r="L66" s="138" t="str">
        <f t="shared" si="35"/>
        <v/>
      </c>
      <c r="M66" s="137" t="str">
        <f t="shared" si="36"/>
        <v/>
      </c>
      <c r="N66" s="138" t="str">
        <f t="shared" si="37"/>
        <v/>
      </c>
      <c r="O66" s="188" t="str">
        <f t="shared" si="11"/>
        <v/>
      </c>
      <c r="Q66" s="106">
        <v>62</v>
      </c>
      <c r="R66" s="234" t="str">
        <f t="shared" si="38"/>
        <v/>
      </c>
      <c r="S66" s="236" t="str">
        <f t="shared" si="39"/>
        <v/>
      </c>
      <c r="T66" s="92" t="str">
        <f t="shared" si="26"/>
        <v/>
      </c>
      <c r="U66" s="92" t="str">
        <f t="shared" si="40"/>
        <v/>
      </c>
      <c r="V66" s="92" t="str">
        <f t="shared" si="27"/>
        <v/>
      </c>
      <c r="W66" s="92" t="str">
        <f t="shared" si="41"/>
        <v/>
      </c>
      <c r="X66" s="92" t="str">
        <f t="shared" si="42"/>
        <v/>
      </c>
      <c r="Y66" s="144" t="str">
        <f t="shared" si="43"/>
        <v/>
      </c>
      <c r="Z66" s="145" t="str">
        <f t="shared" si="44"/>
        <v/>
      </c>
      <c r="AA66" s="144" t="str">
        <f t="shared" si="45"/>
        <v/>
      </c>
      <c r="AB66" s="145" t="str">
        <f t="shared" si="46"/>
        <v/>
      </c>
      <c r="AC66" s="144" t="str">
        <f t="shared" si="47"/>
        <v/>
      </c>
      <c r="AD66" s="145" t="str">
        <f t="shared" si="48"/>
        <v/>
      </c>
      <c r="AE66" s="191" t="str">
        <f t="shared" si="23"/>
        <v/>
      </c>
    </row>
    <row r="67" spans="1:31" ht="15.95" customHeight="1" x14ac:dyDescent="0.15">
      <c r="A67" s="68">
        <v>63</v>
      </c>
      <c r="B67" s="239" t="str">
        <f t="shared" si="28"/>
        <v/>
      </c>
      <c r="C67" s="73" t="str">
        <f t="shared" si="1"/>
        <v/>
      </c>
      <c r="D67" s="74" t="str">
        <f t="shared" si="24"/>
        <v/>
      </c>
      <c r="E67" s="74" t="str">
        <f t="shared" si="29"/>
        <v/>
      </c>
      <c r="F67" s="74" t="str">
        <f t="shared" si="25"/>
        <v/>
      </c>
      <c r="G67" s="74" t="str">
        <f t="shared" si="30"/>
        <v/>
      </c>
      <c r="H67" s="74" t="str">
        <f t="shared" si="31"/>
        <v/>
      </c>
      <c r="I67" s="137" t="str">
        <f t="shared" si="32"/>
        <v/>
      </c>
      <c r="J67" s="138" t="str">
        <f t="shared" si="33"/>
        <v/>
      </c>
      <c r="K67" s="137" t="str">
        <f t="shared" si="34"/>
        <v/>
      </c>
      <c r="L67" s="138" t="str">
        <f t="shared" si="35"/>
        <v/>
      </c>
      <c r="M67" s="137" t="str">
        <f t="shared" si="36"/>
        <v/>
      </c>
      <c r="N67" s="138" t="str">
        <f t="shared" si="37"/>
        <v/>
      </c>
      <c r="O67" s="188" t="str">
        <f t="shared" si="11"/>
        <v/>
      </c>
      <c r="Q67" s="106">
        <v>63</v>
      </c>
      <c r="R67" s="234" t="str">
        <f t="shared" si="38"/>
        <v/>
      </c>
      <c r="S67" s="236" t="str">
        <f t="shared" si="39"/>
        <v/>
      </c>
      <c r="T67" s="92" t="str">
        <f t="shared" si="26"/>
        <v/>
      </c>
      <c r="U67" s="92" t="str">
        <f t="shared" si="40"/>
        <v/>
      </c>
      <c r="V67" s="92" t="str">
        <f t="shared" si="27"/>
        <v/>
      </c>
      <c r="W67" s="92" t="str">
        <f t="shared" si="41"/>
        <v/>
      </c>
      <c r="X67" s="92" t="str">
        <f t="shared" si="42"/>
        <v/>
      </c>
      <c r="Y67" s="144" t="str">
        <f t="shared" si="43"/>
        <v/>
      </c>
      <c r="Z67" s="145" t="str">
        <f t="shared" si="44"/>
        <v/>
      </c>
      <c r="AA67" s="144" t="str">
        <f t="shared" si="45"/>
        <v/>
      </c>
      <c r="AB67" s="145" t="str">
        <f t="shared" si="46"/>
        <v/>
      </c>
      <c r="AC67" s="144" t="str">
        <f t="shared" si="47"/>
        <v/>
      </c>
      <c r="AD67" s="145" t="str">
        <f t="shared" si="48"/>
        <v/>
      </c>
      <c r="AE67" s="191" t="str">
        <f t="shared" si="23"/>
        <v/>
      </c>
    </row>
    <row r="68" spans="1:31" ht="15.95" customHeight="1" x14ac:dyDescent="0.15">
      <c r="A68" s="68">
        <v>64</v>
      </c>
      <c r="B68" s="239" t="str">
        <f t="shared" si="28"/>
        <v/>
      </c>
      <c r="C68" s="73" t="str">
        <f t="shared" si="1"/>
        <v/>
      </c>
      <c r="D68" s="74" t="str">
        <f t="shared" si="24"/>
        <v/>
      </c>
      <c r="E68" s="74" t="str">
        <f t="shared" si="29"/>
        <v/>
      </c>
      <c r="F68" s="74" t="str">
        <f t="shared" si="25"/>
        <v/>
      </c>
      <c r="G68" s="74" t="str">
        <f t="shared" si="30"/>
        <v/>
      </c>
      <c r="H68" s="74" t="str">
        <f t="shared" si="31"/>
        <v/>
      </c>
      <c r="I68" s="137" t="str">
        <f t="shared" si="32"/>
        <v/>
      </c>
      <c r="J68" s="138" t="str">
        <f t="shared" si="33"/>
        <v/>
      </c>
      <c r="K68" s="137" t="str">
        <f t="shared" si="34"/>
        <v/>
      </c>
      <c r="L68" s="138" t="str">
        <f t="shared" si="35"/>
        <v/>
      </c>
      <c r="M68" s="137" t="str">
        <f t="shared" si="36"/>
        <v/>
      </c>
      <c r="N68" s="138" t="str">
        <f t="shared" si="37"/>
        <v/>
      </c>
      <c r="O68" s="188" t="str">
        <f t="shared" si="11"/>
        <v/>
      </c>
      <c r="Q68" s="106">
        <v>64</v>
      </c>
      <c r="R68" s="234" t="str">
        <f t="shared" si="38"/>
        <v/>
      </c>
      <c r="S68" s="236" t="str">
        <f t="shared" si="39"/>
        <v/>
      </c>
      <c r="T68" s="92" t="str">
        <f t="shared" si="26"/>
        <v/>
      </c>
      <c r="U68" s="92" t="str">
        <f t="shared" si="40"/>
        <v/>
      </c>
      <c r="V68" s="92" t="str">
        <f t="shared" si="27"/>
        <v/>
      </c>
      <c r="W68" s="92" t="str">
        <f t="shared" si="41"/>
        <v/>
      </c>
      <c r="X68" s="92" t="str">
        <f t="shared" si="42"/>
        <v/>
      </c>
      <c r="Y68" s="144" t="str">
        <f t="shared" si="43"/>
        <v/>
      </c>
      <c r="Z68" s="145" t="str">
        <f t="shared" si="44"/>
        <v/>
      </c>
      <c r="AA68" s="144" t="str">
        <f t="shared" si="45"/>
        <v/>
      </c>
      <c r="AB68" s="145" t="str">
        <f t="shared" si="46"/>
        <v/>
      </c>
      <c r="AC68" s="144" t="str">
        <f t="shared" si="47"/>
        <v/>
      </c>
      <c r="AD68" s="145" t="str">
        <f t="shared" si="48"/>
        <v/>
      </c>
      <c r="AE68" s="191" t="str">
        <f t="shared" si="23"/>
        <v/>
      </c>
    </row>
    <row r="69" spans="1:31" ht="15.95" customHeight="1" x14ac:dyDescent="0.15">
      <c r="A69" s="68">
        <v>65</v>
      </c>
      <c r="B69" s="239" t="str">
        <f t="shared" ref="B69:B84" si="49">IF(VLOOKUP(A69,記①男,2,FALSE)="","",VLOOKUP(A69,記①男,2,FALSE))</f>
        <v/>
      </c>
      <c r="C69" s="73" t="str">
        <f t="shared" ref="C69:C84" si="50">IF(B69="","",VLOOKUP(B69,名簿,2,FALSE))</f>
        <v/>
      </c>
      <c r="D69" s="74" t="str">
        <f t="shared" si="24"/>
        <v/>
      </c>
      <c r="E69" s="74" t="str">
        <f t="shared" ref="E69:E84" si="51">IF(B69="","",IF(VLOOKUP(B69,名簿,3,FALSE)="","",VLOOKUP(B69,名簿,3,FALSE)))</f>
        <v/>
      </c>
      <c r="F69" s="74" t="str">
        <f t="shared" si="25"/>
        <v/>
      </c>
      <c r="G69" s="74" t="str">
        <f t="shared" ref="G69:G84" si="52">IF(B69="","",IF(VLOOKUP(B69,名簿,4,FALSE)="","",VLOOKUP(B69,名簿,4,FALSE)))</f>
        <v/>
      </c>
      <c r="H69" s="74" t="str">
        <f t="shared" ref="H69:H84" si="53">IF(B69="","",IF(VLOOKUP(B69,名簿,5,FALSE)="","",VLOOKUP(B69,名簿,5,FALSE)))</f>
        <v/>
      </c>
      <c r="I69" s="137" t="str">
        <f t="shared" ref="I69:I84" si="54">IF(B69="","",IF(VLOOKUP(A69,記①男,5,FALSE)="","",VLOOKUP(A69,記①男,5,FALSE)))</f>
        <v/>
      </c>
      <c r="J69" s="138" t="str">
        <f t="shared" ref="J69:J84" si="55">IF(B69="","",IF(VLOOKUP(A69,記①男,6,FALSE)="","",VLOOKUP(A69,記①男,6,FALSE)))</f>
        <v/>
      </c>
      <c r="K69" s="137" t="str">
        <f t="shared" ref="K69:K84" si="56">IF(B69="","",IF(VLOOKUP(A69,記①男,7,FALSE)="","",VLOOKUP(A69,記①男,7,FALSE)))</f>
        <v/>
      </c>
      <c r="L69" s="138" t="str">
        <f t="shared" ref="L69:L84" si="57">IF(B69="","",IF(VLOOKUP(A69,記①男,8,FALSE)="","",VLOOKUP(A69,記①男,8,FALSE)))</f>
        <v/>
      </c>
      <c r="M69" s="137" t="str">
        <f t="shared" ref="M69:M84" si="58">IF(B69="","",IF(VLOOKUP(A69,記①男,9,FALSE)="","",VLOOKUP(A69,記①男,9,FALSE)))</f>
        <v/>
      </c>
      <c r="N69" s="138" t="str">
        <f t="shared" ref="N69:N84" si="59">IF(B69="","",IF(VLOOKUP(A69,記①男,10,FALSE)="","",VLOOKUP(A69,記①男,10,FALSE)))</f>
        <v/>
      </c>
      <c r="O69" s="188" t="str">
        <f t="shared" ref="O69:O84" si="60">IF(B69="","",IF(VLOOKUP(B69,名簿,8,FALSE)="","",VLOOKUP(B69,名簿,8,FALSE)))</f>
        <v/>
      </c>
      <c r="Q69" s="106">
        <v>65</v>
      </c>
      <c r="R69" s="234" t="str">
        <f t="shared" ref="R69:R84" si="61">IF(VLOOKUP(Q69,記①女,2,FALSE)="","",VLOOKUP(Q69,記①女,2,FALSE))</f>
        <v/>
      </c>
      <c r="S69" s="236" t="str">
        <f t="shared" ref="S69:S84" si="62">IF(R69="","",VLOOKUP(R69,名簿,2,FALSE))</f>
        <v/>
      </c>
      <c r="T69" s="92" t="str">
        <f t="shared" si="26"/>
        <v/>
      </c>
      <c r="U69" s="92" t="str">
        <f t="shared" ref="U69:U84" si="63">IF(R69="","",IF(VLOOKUP(R69,名簿,3,FALSE)="","",VLOOKUP(R69,名簿,3,FALSE)))</f>
        <v/>
      </c>
      <c r="V69" s="92" t="str">
        <f t="shared" si="27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IF(R69="","",IF(VLOOKUP(Q69,記①女,5,FALSE)="","",VLOOKUP(Q69,記①女,5,FALSE)))</f>
        <v/>
      </c>
      <c r="Z69" s="145" t="str">
        <f t="shared" ref="Z69:Z84" si="67">IF(R69="","",IF(VLOOKUP(Q69,記①女,6,FALSE)="","",VLOOKUP(Q69,記①女,6,FALSE)))</f>
        <v/>
      </c>
      <c r="AA69" s="144" t="str">
        <f t="shared" ref="AA69:AA84" si="68">IF(R69="","",IF(VLOOKUP(Q69,記①女,7,FALSE)="","",VLOOKUP(Q69,記①女,7,FALSE)))</f>
        <v/>
      </c>
      <c r="AB69" s="145" t="str">
        <f t="shared" ref="AB69:AB84" si="69">IF(R69="","",IF(VLOOKUP(Q69,記①女,8,FALSE)="","",VLOOKUP(Q69,記①女,8,FALSE)))</f>
        <v/>
      </c>
      <c r="AC69" s="144" t="str">
        <f t="shared" ref="AC69:AC84" si="70">IF(R69="","",IF(VLOOKUP(Q69,記①女,9,FALSE)="","",VLOOKUP(Q69,記①女,9,FALSE)))</f>
        <v/>
      </c>
      <c r="AD69" s="145" t="str">
        <f t="shared" ref="AD69:AD84" si="71">IF(R69="","",IF(VLOOKUP(Q69,記①女,10,FALSE)="","",VLOOKUP(Q69,記①女,10,FALSE)))</f>
        <v/>
      </c>
      <c r="AE69" s="191" t="str">
        <f t="shared" ref="AE69:AE84" si="72">IF(R69="","",IF(VLOOKUP(R69,名簿,8,FALSE)="","",VLOOKUP(R69,名簿,8,FALSE)))</f>
        <v/>
      </c>
    </row>
    <row r="70" spans="1:31" ht="15.95" customHeight="1" x14ac:dyDescent="0.15">
      <c r="A70" s="68">
        <v>66</v>
      </c>
      <c r="B70" s="239" t="str">
        <f t="shared" si="49"/>
        <v/>
      </c>
      <c r="C70" s="73" t="str">
        <f t="shared" si="50"/>
        <v/>
      </c>
      <c r="D70" s="74" t="str">
        <f t="shared" ref="D70:D84" si="73">IF(B70="","",$U$1)</f>
        <v/>
      </c>
      <c r="E70" s="74" t="str">
        <f t="shared" si="51"/>
        <v/>
      </c>
      <c r="F70" s="74" t="str">
        <f t="shared" ref="F70:F84" si="74">IF(B70="","",$AB$1)</f>
        <v/>
      </c>
      <c r="G70" s="74" t="str">
        <f t="shared" si="52"/>
        <v/>
      </c>
      <c r="H70" s="74" t="str">
        <f t="shared" si="53"/>
        <v/>
      </c>
      <c r="I70" s="137" t="str">
        <f t="shared" si="54"/>
        <v/>
      </c>
      <c r="J70" s="138" t="str">
        <f t="shared" si="55"/>
        <v/>
      </c>
      <c r="K70" s="137" t="str">
        <f t="shared" si="56"/>
        <v/>
      </c>
      <c r="L70" s="138" t="str">
        <f t="shared" si="57"/>
        <v/>
      </c>
      <c r="M70" s="137" t="str">
        <f t="shared" si="58"/>
        <v/>
      </c>
      <c r="N70" s="138" t="str">
        <f t="shared" si="59"/>
        <v/>
      </c>
      <c r="O70" s="188" t="str">
        <f t="shared" si="60"/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5">IF(R70="","",$U$1)</f>
        <v/>
      </c>
      <c r="U70" s="92" t="str">
        <f t="shared" si="63"/>
        <v/>
      </c>
      <c r="V70" s="92" t="str">
        <f t="shared" ref="V70:V84" si="76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5.95" customHeight="1" x14ac:dyDescent="0.15">
      <c r="A71" s="68">
        <v>67</v>
      </c>
      <c r="B71" s="239" t="str">
        <f t="shared" si="49"/>
        <v/>
      </c>
      <c r="C71" s="73" t="str">
        <f t="shared" si="50"/>
        <v/>
      </c>
      <c r="D71" s="74" t="str">
        <f t="shared" si="73"/>
        <v/>
      </c>
      <c r="E71" s="74" t="str">
        <f t="shared" si="51"/>
        <v/>
      </c>
      <c r="F71" s="74" t="str">
        <f t="shared" si="74"/>
        <v/>
      </c>
      <c r="G71" s="74" t="str">
        <f t="shared" si="52"/>
        <v/>
      </c>
      <c r="H71" s="74" t="str">
        <f t="shared" si="53"/>
        <v/>
      </c>
      <c r="I71" s="137" t="str">
        <f t="shared" si="54"/>
        <v/>
      </c>
      <c r="J71" s="138" t="str">
        <f t="shared" si="55"/>
        <v/>
      </c>
      <c r="K71" s="137" t="str">
        <f t="shared" si="56"/>
        <v/>
      </c>
      <c r="L71" s="138" t="str">
        <f t="shared" si="57"/>
        <v/>
      </c>
      <c r="M71" s="137" t="str">
        <f t="shared" si="58"/>
        <v/>
      </c>
      <c r="N71" s="138" t="str">
        <f t="shared" si="59"/>
        <v/>
      </c>
      <c r="O71" s="188" t="str">
        <f t="shared" si="60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5"/>
        <v/>
      </c>
      <c r="U71" s="92" t="str">
        <f t="shared" si="63"/>
        <v/>
      </c>
      <c r="V71" s="92" t="str">
        <f t="shared" si="76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5.95" customHeight="1" x14ac:dyDescent="0.15">
      <c r="A72" s="68">
        <v>68</v>
      </c>
      <c r="B72" s="239" t="str">
        <f t="shared" si="49"/>
        <v/>
      </c>
      <c r="C72" s="73" t="str">
        <f t="shared" si="50"/>
        <v/>
      </c>
      <c r="D72" s="74" t="str">
        <f t="shared" si="73"/>
        <v/>
      </c>
      <c r="E72" s="74" t="str">
        <f t="shared" si="51"/>
        <v/>
      </c>
      <c r="F72" s="74" t="str">
        <f t="shared" si="74"/>
        <v/>
      </c>
      <c r="G72" s="74" t="str">
        <f t="shared" si="52"/>
        <v/>
      </c>
      <c r="H72" s="74" t="str">
        <f t="shared" si="53"/>
        <v/>
      </c>
      <c r="I72" s="137" t="str">
        <f t="shared" si="54"/>
        <v/>
      </c>
      <c r="J72" s="138" t="str">
        <f t="shared" si="55"/>
        <v/>
      </c>
      <c r="K72" s="137" t="str">
        <f t="shared" si="56"/>
        <v/>
      </c>
      <c r="L72" s="138" t="str">
        <f t="shared" si="57"/>
        <v/>
      </c>
      <c r="M72" s="137" t="str">
        <f t="shared" si="58"/>
        <v/>
      </c>
      <c r="N72" s="138" t="str">
        <f t="shared" si="59"/>
        <v/>
      </c>
      <c r="O72" s="188" t="str">
        <f t="shared" si="60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5"/>
        <v/>
      </c>
      <c r="U72" s="92" t="str">
        <f t="shared" si="63"/>
        <v/>
      </c>
      <c r="V72" s="92" t="str">
        <f t="shared" si="76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5.95" customHeight="1" x14ac:dyDescent="0.15">
      <c r="A73" s="68">
        <v>69</v>
      </c>
      <c r="B73" s="239" t="str">
        <f t="shared" si="49"/>
        <v/>
      </c>
      <c r="C73" s="73" t="str">
        <f t="shared" si="50"/>
        <v/>
      </c>
      <c r="D73" s="74" t="str">
        <f t="shared" si="73"/>
        <v/>
      </c>
      <c r="E73" s="74" t="str">
        <f t="shared" si="51"/>
        <v/>
      </c>
      <c r="F73" s="74" t="str">
        <f t="shared" si="74"/>
        <v/>
      </c>
      <c r="G73" s="74" t="str">
        <f t="shared" si="52"/>
        <v/>
      </c>
      <c r="H73" s="74" t="str">
        <f t="shared" si="53"/>
        <v/>
      </c>
      <c r="I73" s="137" t="str">
        <f t="shared" si="54"/>
        <v/>
      </c>
      <c r="J73" s="138" t="str">
        <f t="shared" si="55"/>
        <v/>
      </c>
      <c r="K73" s="137" t="str">
        <f t="shared" si="56"/>
        <v/>
      </c>
      <c r="L73" s="138" t="str">
        <f t="shared" si="57"/>
        <v/>
      </c>
      <c r="M73" s="137" t="str">
        <f t="shared" si="58"/>
        <v/>
      </c>
      <c r="N73" s="138" t="str">
        <f t="shared" si="59"/>
        <v/>
      </c>
      <c r="O73" s="188" t="str">
        <f t="shared" si="60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5"/>
        <v/>
      </c>
      <c r="U73" s="92" t="str">
        <f t="shared" si="63"/>
        <v/>
      </c>
      <c r="V73" s="92" t="str">
        <f t="shared" si="76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5.95" customHeight="1" x14ac:dyDescent="0.15">
      <c r="A74" s="68">
        <v>70</v>
      </c>
      <c r="B74" s="239" t="str">
        <f t="shared" si="49"/>
        <v/>
      </c>
      <c r="C74" s="73" t="str">
        <f t="shared" si="50"/>
        <v/>
      </c>
      <c r="D74" s="74" t="str">
        <f t="shared" si="73"/>
        <v/>
      </c>
      <c r="E74" s="74" t="str">
        <f t="shared" si="51"/>
        <v/>
      </c>
      <c r="F74" s="74" t="str">
        <f t="shared" si="74"/>
        <v/>
      </c>
      <c r="G74" s="74" t="str">
        <f t="shared" si="52"/>
        <v/>
      </c>
      <c r="H74" s="74" t="str">
        <f t="shared" si="53"/>
        <v/>
      </c>
      <c r="I74" s="137" t="str">
        <f t="shared" si="54"/>
        <v/>
      </c>
      <c r="J74" s="138" t="str">
        <f t="shared" si="55"/>
        <v/>
      </c>
      <c r="K74" s="137" t="str">
        <f t="shared" si="56"/>
        <v/>
      </c>
      <c r="L74" s="138" t="str">
        <f t="shared" si="57"/>
        <v/>
      </c>
      <c r="M74" s="137" t="str">
        <f t="shared" si="58"/>
        <v/>
      </c>
      <c r="N74" s="138" t="str">
        <f t="shared" si="59"/>
        <v/>
      </c>
      <c r="O74" s="188" t="str">
        <f t="shared" si="60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5"/>
        <v/>
      </c>
      <c r="U74" s="92" t="str">
        <f t="shared" si="63"/>
        <v/>
      </c>
      <c r="V74" s="92" t="str">
        <f t="shared" si="76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5.95" customHeight="1" x14ac:dyDescent="0.15">
      <c r="A75" s="68">
        <v>71</v>
      </c>
      <c r="B75" s="239" t="str">
        <f t="shared" si="49"/>
        <v/>
      </c>
      <c r="C75" s="73" t="str">
        <f t="shared" si="50"/>
        <v/>
      </c>
      <c r="D75" s="74" t="str">
        <f t="shared" si="73"/>
        <v/>
      </c>
      <c r="E75" s="74" t="str">
        <f t="shared" si="51"/>
        <v/>
      </c>
      <c r="F75" s="74" t="str">
        <f t="shared" si="74"/>
        <v/>
      </c>
      <c r="G75" s="74" t="str">
        <f t="shared" si="52"/>
        <v/>
      </c>
      <c r="H75" s="74" t="str">
        <f t="shared" si="53"/>
        <v/>
      </c>
      <c r="I75" s="137" t="str">
        <f t="shared" si="54"/>
        <v/>
      </c>
      <c r="J75" s="138" t="str">
        <f t="shared" si="55"/>
        <v/>
      </c>
      <c r="K75" s="137" t="str">
        <f t="shared" si="56"/>
        <v/>
      </c>
      <c r="L75" s="138" t="str">
        <f t="shared" si="57"/>
        <v/>
      </c>
      <c r="M75" s="137" t="str">
        <f t="shared" si="58"/>
        <v/>
      </c>
      <c r="N75" s="138" t="str">
        <f t="shared" si="59"/>
        <v/>
      </c>
      <c r="O75" s="188" t="str">
        <f t="shared" si="60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5"/>
        <v/>
      </c>
      <c r="U75" s="92" t="str">
        <f t="shared" si="63"/>
        <v/>
      </c>
      <c r="V75" s="92" t="str">
        <f t="shared" si="76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5.95" customHeight="1" x14ac:dyDescent="0.15">
      <c r="A76" s="68">
        <v>72</v>
      </c>
      <c r="B76" s="239" t="str">
        <f t="shared" si="49"/>
        <v/>
      </c>
      <c r="C76" s="73" t="str">
        <f t="shared" si="50"/>
        <v/>
      </c>
      <c r="D76" s="74" t="str">
        <f t="shared" si="73"/>
        <v/>
      </c>
      <c r="E76" s="74" t="str">
        <f t="shared" si="51"/>
        <v/>
      </c>
      <c r="F76" s="74" t="str">
        <f t="shared" si="74"/>
        <v/>
      </c>
      <c r="G76" s="74" t="str">
        <f t="shared" si="52"/>
        <v/>
      </c>
      <c r="H76" s="74" t="str">
        <f t="shared" si="53"/>
        <v/>
      </c>
      <c r="I76" s="137" t="str">
        <f t="shared" si="54"/>
        <v/>
      </c>
      <c r="J76" s="138" t="str">
        <f t="shared" si="55"/>
        <v/>
      </c>
      <c r="K76" s="137" t="str">
        <f t="shared" si="56"/>
        <v/>
      </c>
      <c r="L76" s="138" t="str">
        <f t="shared" si="57"/>
        <v/>
      </c>
      <c r="M76" s="137" t="str">
        <f t="shared" si="58"/>
        <v/>
      </c>
      <c r="N76" s="138" t="str">
        <f t="shared" si="59"/>
        <v/>
      </c>
      <c r="O76" s="188" t="str">
        <f t="shared" si="60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5"/>
        <v/>
      </c>
      <c r="U76" s="92" t="str">
        <f t="shared" si="63"/>
        <v/>
      </c>
      <c r="V76" s="92" t="str">
        <f t="shared" si="76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5.95" customHeight="1" x14ac:dyDescent="0.15">
      <c r="A77" s="68">
        <v>73</v>
      </c>
      <c r="B77" s="239" t="str">
        <f t="shared" si="49"/>
        <v/>
      </c>
      <c r="C77" s="73" t="str">
        <f t="shared" si="50"/>
        <v/>
      </c>
      <c r="D77" s="74" t="str">
        <f t="shared" si="73"/>
        <v/>
      </c>
      <c r="E77" s="74" t="str">
        <f t="shared" si="51"/>
        <v/>
      </c>
      <c r="F77" s="74" t="str">
        <f t="shared" si="74"/>
        <v/>
      </c>
      <c r="G77" s="74" t="str">
        <f t="shared" si="52"/>
        <v/>
      </c>
      <c r="H77" s="74" t="str">
        <f t="shared" si="53"/>
        <v/>
      </c>
      <c r="I77" s="137" t="str">
        <f t="shared" si="54"/>
        <v/>
      </c>
      <c r="J77" s="138" t="str">
        <f t="shared" si="55"/>
        <v/>
      </c>
      <c r="K77" s="137" t="str">
        <f t="shared" si="56"/>
        <v/>
      </c>
      <c r="L77" s="138" t="str">
        <f t="shared" si="57"/>
        <v/>
      </c>
      <c r="M77" s="137" t="str">
        <f t="shared" si="58"/>
        <v/>
      </c>
      <c r="N77" s="138" t="str">
        <f t="shared" si="59"/>
        <v/>
      </c>
      <c r="O77" s="188" t="str">
        <f t="shared" si="60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5"/>
        <v/>
      </c>
      <c r="U77" s="92" t="str">
        <f t="shared" si="63"/>
        <v/>
      </c>
      <c r="V77" s="92" t="str">
        <f t="shared" si="76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5.95" customHeight="1" x14ac:dyDescent="0.15">
      <c r="A78" s="68">
        <v>74</v>
      </c>
      <c r="B78" s="239" t="str">
        <f t="shared" si="49"/>
        <v/>
      </c>
      <c r="C78" s="73" t="str">
        <f t="shared" si="50"/>
        <v/>
      </c>
      <c r="D78" s="74" t="str">
        <f t="shared" si="73"/>
        <v/>
      </c>
      <c r="E78" s="74" t="str">
        <f t="shared" si="51"/>
        <v/>
      </c>
      <c r="F78" s="74" t="str">
        <f t="shared" si="74"/>
        <v/>
      </c>
      <c r="G78" s="74" t="str">
        <f t="shared" si="52"/>
        <v/>
      </c>
      <c r="H78" s="74" t="str">
        <f t="shared" si="53"/>
        <v/>
      </c>
      <c r="I78" s="137" t="str">
        <f t="shared" si="54"/>
        <v/>
      </c>
      <c r="J78" s="138" t="str">
        <f t="shared" si="55"/>
        <v/>
      </c>
      <c r="K78" s="137" t="str">
        <f t="shared" si="56"/>
        <v/>
      </c>
      <c r="L78" s="138" t="str">
        <f t="shared" si="57"/>
        <v/>
      </c>
      <c r="M78" s="137" t="str">
        <f t="shared" si="58"/>
        <v/>
      </c>
      <c r="N78" s="138" t="str">
        <f t="shared" si="59"/>
        <v/>
      </c>
      <c r="O78" s="188" t="str">
        <f t="shared" si="60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5"/>
        <v/>
      </c>
      <c r="U78" s="92" t="str">
        <f t="shared" si="63"/>
        <v/>
      </c>
      <c r="V78" s="92" t="str">
        <f t="shared" si="76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5.95" customHeight="1" x14ac:dyDescent="0.15">
      <c r="A79" s="68">
        <v>75</v>
      </c>
      <c r="B79" s="239" t="str">
        <f t="shared" si="49"/>
        <v/>
      </c>
      <c r="C79" s="73" t="str">
        <f t="shared" si="50"/>
        <v/>
      </c>
      <c r="D79" s="74" t="str">
        <f t="shared" si="73"/>
        <v/>
      </c>
      <c r="E79" s="74" t="str">
        <f t="shared" si="51"/>
        <v/>
      </c>
      <c r="F79" s="74" t="str">
        <f t="shared" si="74"/>
        <v/>
      </c>
      <c r="G79" s="74" t="str">
        <f t="shared" si="52"/>
        <v/>
      </c>
      <c r="H79" s="74" t="str">
        <f t="shared" si="53"/>
        <v/>
      </c>
      <c r="I79" s="137" t="str">
        <f t="shared" si="54"/>
        <v/>
      </c>
      <c r="J79" s="138" t="str">
        <f t="shared" si="55"/>
        <v/>
      </c>
      <c r="K79" s="137" t="str">
        <f t="shared" si="56"/>
        <v/>
      </c>
      <c r="L79" s="138" t="str">
        <f t="shared" si="57"/>
        <v/>
      </c>
      <c r="M79" s="137" t="str">
        <f t="shared" si="58"/>
        <v/>
      </c>
      <c r="N79" s="138" t="str">
        <f t="shared" si="59"/>
        <v/>
      </c>
      <c r="O79" s="188" t="str">
        <f t="shared" si="60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5"/>
        <v/>
      </c>
      <c r="U79" s="92" t="str">
        <f t="shared" si="63"/>
        <v/>
      </c>
      <c r="V79" s="92" t="str">
        <f t="shared" si="76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5.95" customHeight="1" x14ac:dyDescent="0.15">
      <c r="A80" s="68">
        <v>76</v>
      </c>
      <c r="B80" s="239" t="str">
        <f t="shared" si="49"/>
        <v/>
      </c>
      <c r="C80" s="73" t="str">
        <f t="shared" si="50"/>
        <v/>
      </c>
      <c r="D80" s="74" t="str">
        <f t="shared" si="73"/>
        <v/>
      </c>
      <c r="E80" s="74" t="str">
        <f t="shared" si="51"/>
        <v/>
      </c>
      <c r="F80" s="74" t="str">
        <f t="shared" si="74"/>
        <v/>
      </c>
      <c r="G80" s="74" t="str">
        <f t="shared" si="52"/>
        <v/>
      </c>
      <c r="H80" s="74" t="str">
        <f t="shared" si="53"/>
        <v/>
      </c>
      <c r="I80" s="137" t="str">
        <f t="shared" si="54"/>
        <v/>
      </c>
      <c r="J80" s="138" t="str">
        <f t="shared" si="55"/>
        <v/>
      </c>
      <c r="K80" s="137" t="str">
        <f t="shared" si="56"/>
        <v/>
      </c>
      <c r="L80" s="138" t="str">
        <f t="shared" si="57"/>
        <v/>
      </c>
      <c r="M80" s="137" t="str">
        <f t="shared" si="58"/>
        <v/>
      </c>
      <c r="N80" s="138" t="str">
        <f t="shared" si="59"/>
        <v/>
      </c>
      <c r="O80" s="188" t="str">
        <f t="shared" si="60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5"/>
        <v/>
      </c>
      <c r="U80" s="92" t="str">
        <f t="shared" si="63"/>
        <v/>
      </c>
      <c r="V80" s="92" t="str">
        <f t="shared" si="76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5.95" customHeight="1" x14ac:dyDescent="0.15">
      <c r="A81" s="68">
        <v>77</v>
      </c>
      <c r="B81" s="239" t="str">
        <f t="shared" si="49"/>
        <v/>
      </c>
      <c r="C81" s="73" t="str">
        <f t="shared" si="50"/>
        <v/>
      </c>
      <c r="D81" s="74" t="str">
        <f t="shared" si="73"/>
        <v/>
      </c>
      <c r="E81" s="74" t="str">
        <f t="shared" si="51"/>
        <v/>
      </c>
      <c r="F81" s="74" t="str">
        <f t="shared" si="74"/>
        <v/>
      </c>
      <c r="G81" s="74" t="str">
        <f t="shared" si="52"/>
        <v/>
      </c>
      <c r="H81" s="74" t="str">
        <f t="shared" si="53"/>
        <v/>
      </c>
      <c r="I81" s="137" t="str">
        <f t="shared" si="54"/>
        <v/>
      </c>
      <c r="J81" s="138" t="str">
        <f t="shared" si="55"/>
        <v/>
      </c>
      <c r="K81" s="137" t="str">
        <f t="shared" si="56"/>
        <v/>
      </c>
      <c r="L81" s="138" t="str">
        <f t="shared" si="57"/>
        <v/>
      </c>
      <c r="M81" s="137" t="str">
        <f t="shared" si="58"/>
        <v/>
      </c>
      <c r="N81" s="138" t="str">
        <f t="shared" si="59"/>
        <v/>
      </c>
      <c r="O81" s="188" t="str">
        <f t="shared" si="60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5"/>
        <v/>
      </c>
      <c r="U81" s="92" t="str">
        <f t="shared" si="63"/>
        <v/>
      </c>
      <c r="V81" s="92" t="str">
        <f t="shared" si="76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5.95" customHeight="1" x14ac:dyDescent="0.15">
      <c r="A82" s="68">
        <v>78</v>
      </c>
      <c r="B82" s="239" t="str">
        <f t="shared" si="49"/>
        <v/>
      </c>
      <c r="C82" s="73" t="str">
        <f t="shared" si="50"/>
        <v/>
      </c>
      <c r="D82" s="74" t="str">
        <f t="shared" si="73"/>
        <v/>
      </c>
      <c r="E82" s="74" t="str">
        <f t="shared" si="51"/>
        <v/>
      </c>
      <c r="F82" s="74" t="str">
        <f t="shared" si="74"/>
        <v/>
      </c>
      <c r="G82" s="74" t="str">
        <f t="shared" si="52"/>
        <v/>
      </c>
      <c r="H82" s="74" t="str">
        <f t="shared" si="53"/>
        <v/>
      </c>
      <c r="I82" s="137" t="str">
        <f t="shared" si="54"/>
        <v/>
      </c>
      <c r="J82" s="138" t="str">
        <f t="shared" si="55"/>
        <v/>
      </c>
      <c r="K82" s="137" t="str">
        <f t="shared" si="56"/>
        <v/>
      </c>
      <c r="L82" s="138" t="str">
        <f t="shared" si="57"/>
        <v/>
      </c>
      <c r="M82" s="137" t="str">
        <f t="shared" si="58"/>
        <v/>
      </c>
      <c r="N82" s="138" t="str">
        <f t="shared" si="59"/>
        <v/>
      </c>
      <c r="O82" s="188" t="str">
        <f t="shared" si="60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5"/>
        <v/>
      </c>
      <c r="U82" s="92" t="str">
        <f t="shared" si="63"/>
        <v/>
      </c>
      <c r="V82" s="92" t="str">
        <f t="shared" si="76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5.95" customHeight="1" x14ac:dyDescent="0.15">
      <c r="A83" s="68">
        <v>79</v>
      </c>
      <c r="B83" s="239" t="str">
        <f t="shared" si="49"/>
        <v/>
      </c>
      <c r="C83" s="73" t="str">
        <f t="shared" si="50"/>
        <v/>
      </c>
      <c r="D83" s="74" t="str">
        <f t="shared" si="73"/>
        <v/>
      </c>
      <c r="E83" s="74" t="str">
        <f t="shared" si="51"/>
        <v/>
      </c>
      <c r="F83" s="74" t="str">
        <f t="shared" si="74"/>
        <v/>
      </c>
      <c r="G83" s="74" t="str">
        <f t="shared" si="52"/>
        <v/>
      </c>
      <c r="H83" s="74" t="str">
        <f t="shared" si="53"/>
        <v/>
      </c>
      <c r="I83" s="137" t="str">
        <f t="shared" si="54"/>
        <v/>
      </c>
      <c r="J83" s="138" t="str">
        <f t="shared" si="55"/>
        <v/>
      </c>
      <c r="K83" s="137" t="str">
        <f t="shared" si="56"/>
        <v/>
      </c>
      <c r="L83" s="138" t="str">
        <f t="shared" si="57"/>
        <v/>
      </c>
      <c r="M83" s="137" t="str">
        <f t="shared" si="58"/>
        <v/>
      </c>
      <c r="N83" s="138" t="str">
        <f t="shared" si="59"/>
        <v/>
      </c>
      <c r="O83" s="188" t="str">
        <f t="shared" si="60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5"/>
        <v/>
      </c>
      <c r="U83" s="92" t="str">
        <f t="shared" si="63"/>
        <v/>
      </c>
      <c r="V83" s="92" t="str">
        <f t="shared" si="76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5.95" customHeight="1" thickBot="1" x14ac:dyDescent="0.2">
      <c r="A84" s="69">
        <v>80</v>
      </c>
      <c r="B84" s="240" t="str">
        <f t="shared" si="49"/>
        <v/>
      </c>
      <c r="C84" s="76" t="str">
        <f t="shared" si="50"/>
        <v/>
      </c>
      <c r="D84" s="77" t="str">
        <f t="shared" si="73"/>
        <v/>
      </c>
      <c r="E84" s="77" t="str">
        <f t="shared" si="51"/>
        <v/>
      </c>
      <c r="F84" s="77" t="str">
        <f t="shared" si="74"/>
        <v/>
      </c>
      <c r="G84" s="77" t="str">
        <f t="shared" si="52"/>
        <v/>
      </c>
      <c r="H84" s="77" t="str">
        <f t="shared" si="53"/>
        <v/>
      </c>
      <c r="I84" s="139" t="str">
        <f t="shared" si="54"/>
        <v/>
      </c>
      <c r="J84" s="140" t="str">
        <f t="shared" si="55"/>
        <v/>
      </c>
      <c r="K84" s="139" t="str">
        <f t="shared" si="56"/>
        <v/>
      </c>
      <c r="L84" s="140" t="str">
        <f t="shared" si="57"/>
        <v/>
      </c>
      <c r="M84" s="139" t="str">
        <f t="shared" si="58"/>
        <v/>
      </c>
      <c r="N84" s="140" t="str">
        <f t="shared" si="59"/>
        <v/>
      </c>
      <c r="O84" s="189" t="str">
        <f t="shared" si="60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5"/>
        <v/>
      </c>
      <c r="U84" s="93" t="str">
        <f t="shared" si="63"/>
        <v/>
      </c>
      <c r="V84" s="93" t="str">
        <f t="shared" si="76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5.95" customHeight="1" x14ac:dyDescent="0.15"/>
    <row r="86" spans="1:31" ht="15.95" customHeight="1" x14ac:dyDescent="0.15"/>
    <row r="87" spans="1:31" ht="15.95" customHeight="1" x14ac:dyDescent="0.15"/>
    <row r="88" spans="1:31" ht="15.95" customHeight="1" x14ac:dyDescent="0.15"/>
    <row r="89" spans="1:31" ht="15.95" customHeight="1" x14ac:dyDescent="0.15"/>
    <row r="90" spans="1:31" ht="15.95" customHeight="1" x14ac:dyDescent="0.15"/>
    <row r="91" spans="1:31" ht="15.95" customHeight="1" x14ac:dyDescent="0.15"/>
    <row r="92" spans="1:31" ht="15.95" customHeight="1" x14ac:dyDescent="0.15"/>
    <row r="93" spans="1:31" ht="15.95" customHeight="1" x14ac:dyDescent="0.15"/>
    <row r="94" spans="1:31" ht="15.95" customHeight="1" x14ac:dyDescent="0.15"/>
  </sheetData>
  <mergeCells count="25">
    <mergeCell ref="AE1:AG1"/>
    <mergeCell ref="U1:Y1"/>
    <mergeCell ref="Z1:AA1"/>
    <mergeCell ref="Q1:T1"/>
    <mergeCell ref="T3:T4"/>
    <mergeCell ref="U3:U4"/>
    <mergeCell ref="Q3:Q4"/>
    <mergeCell ref="R3:R4"/>
    <mergeCell ref="S3:S4"/>
    <mergeCell ref="V3:V4"/>
    <mergeCell ref="W3:W4"/>
    <mergeCell ref="X3:X4"/>
    <mergeCell ref="Y3:AD3"/>
    <mergeCell ref="AE3:AE4"/>
    <mergeCell ref="A1:O1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N3"/>
  </mergeCells>
  <phoneticPr fontId="5"/>
  <conditionalFormatting sqref="J5:J84 L5:L84 N5:N84">
    <cfRule type="expression" dxfId="9995" priority="19">
      <formula>I5=#REF!</formula>
    </cfRule>
    <cfRule type="expression" dxfId="9994" priority="20">
      <formula>I5=#REF!</formula>
    </cfRule>
    <cfRule type="expression" dxfId="9993" priority="21">
      <formula>I5=#REF!</formula>
    </cfRule>
    <cfRule type="expression" dxfId="9992" priority="22">
      <formula>I5=#REF!</formula>
    </cfRule>
    <cfRule type="expression" dxfId="9991" priority="23">
      <formula>I5=#REF!</formula>
    </cfRule>
    <cfRule type="expression" dxfId="9990" priority="24">
      <formula>I5=#REF!</formula>
    </cfRule>
  </conditionalFormatting>
  <conditionalFormatting sqref="O5:O84">
    <cfRule type="expression" dxfId="9989" priority="13">
      <formula>N5=#REF!</formula>
    </cfRule>
    <cfRule type="expression" dxfId="9988" priority="14">
      <formula>N5=#REF!</formula>
    </cfRule>
    <cfRule type="expression" dxfId="9987" priority="15">
      <formula>N5=#REF!</formula>
    </cfRule>
    <cfRule type="expression" dxfId="9986" priority="16">
      <formula>N5=#REF!</formula>
    </cfRule>
    <cfRule type="expression" dxfId="9985" priority="17">
      <formula>N5=#REF!</formula>
    </cfRule>
    <cfRule type="expression" dxfId="9984" priority="18">
      <formula>N5=#REF!</formula>
    </cfRule>
  </conditionalFormatting>
  <conditionalFormatting sqref="Z5:Z84 AB5:AB84 AD5:AD84">
    <cfRule type="expression" dxfId="9983" priority="7">
      <formula>Y5=#REF!</formula>
    </cfRule>
    <cfRule type="expression" dxfId="9982" priority="8">
      <formula>Y5=#REF!</formula>
    </cfRule>
    <cfRule type="expression" dxfId="9981" priority="9">
      <formula>Y5=#REF!</formula>
    </cfRule>
    <cfRule type="expression" dxfId="9980" priority="10">
      <formula>Y5=#REF!</formula>
    </cfRule>
    <cfRule type="expression" dxfId="9979" priority="11">
      <formula>Y5=#REF!</formula>
    </cfRule>
    <cfRule type="expression" dxfId="9978" priority="12">
      <formula>Y5=#REF!</formula>
    </cfRule>
  </conditionalFormatting>
  <conditionalFormatting sqref="AE5:AE84">
    <cfRule type="expression" dxfId="9977" priority="1">
      <formula>AD5=#REF!</formula>
    </cfRule>
    <cfRule type="expression" dxfId="9976" priority="2">
      <formula>AD5=#REF!</formula>
    </cfRule>
    <cfRule type="expression" dxfId="9975" priority="3">
      <formula>AD5=#REF!</formula>
    </cfRule>
    <cfRule type="expression" dxfId="9974" priority="4">
      <formula>AD5=#REF!</formula>
    </cfRule>
    <cfRule type="expression" dxfId="9973" priority="5">
      <formula>AD5=#REF!</formula>
    </cfRule>
    <cfRule type="expression" dxfId="9972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J42"/>
  <sheetViews>
    <sheetView workbookViewId="0">
      <selection activeCell="N10" sqref="N10"/>
    </sheetView>
  </sheetViews>
  <sheetFormatPr defaultColWidth="9" defaultRowHeight="12" x14ac:dyDescent="0.15"/>
  <cols>
    <col min="1" max="1" width="2.5" style="31" customWidth="1"/>
    <col min="2" max="2" width="5" style="31" customWidth="1"/>
    <col min="3" max="3" width="10" style="31" customWidth="1"/>
    <col min="4" max="4" width="12.5" style="31" customWidth="1"/>
    <col min="5" max="11" width="3.75" style="31" customWidth="1"/>
    <col min="12" max="12" width="1.875" style="31" customWidth="1"/>
    <col min="13" max="13" width="5.625" style="31" customWidth="1"/>
    <col min="14" max="15" width="11.25" style="31" customWidth="1"/>
    <col min="16" max="16" width="10" style="31" customWidth="1"/>
    <col min="17" max="17" width="12.5" style="31" customWidth="1"/>
    <col min="18" max="24" width="3.75" style="31" customWidth="1"/>
    <col min="25" max="25" width="1.875" style="31" customWidth="1"/>
    <col min="26" max="26" width="5.625" style="31" customWidth="1"/>
    <col min="27" max="27" width="7.5" style="31" customWidth="1"/>
    <col min="28" max="28" width="4" style="31" customWidth="1"/>
    <col min="29" max="29" width="5" style="31" customWidth="1"/>
    <col min="30" max="30" width="9" style="31"/>
    <col min="31" max="31" width="6" style="31" customWidth="1"/>
    <col min="32" max="33" width="4" style="31" customWidth="1"/>
    <col min="34" max="34" width="12" style="31" customWidth="1"/>
    <col min="35" max="35" width="9" style="31" customWidth="1"/>
    <col min="36" max="36" width="2.25" style="31" customWidth="1"/>
    <col min="37" max="16384" width="9" style="31"/>
  </cols>
  <sheetData>
    <row r="1" spans="1:36" ht="15" customHeight="1" x14ac:dyDescent="0.15">
      <c r="A1" s="27"/>
      <c r="B1" s="27"/>
      <c r="C1" s="27"/>
      <c r="D1" s="378" t="s">
        <v>25</v>
      </c>
      <c r="E1" s="378"/>
      <c r="F1" s="378"/>
      <c r="G1" s="378"/>
      <c r="H1" s="378"/>
      <c r="I1" s="378"/>
      <c r="J1" s="378"/>
      <c r="K1" s="27"/>
      <c r="L1" s="27"/>
      <c r="M1" s="27"/>
      <c r="N1" s="28"/>
      <c r="O1" s="29"/>
      <c r="P1" s="27"/>
      <c r="Q1" s="378" t="s">
        <v>25</v>
      </c>
      <c r="R1" s="378"/>
      <c r="S1" s="378"/>
      <c r="T1" s="378"/>
      <c r="U1" s="378"/>
      <c r="V1" s="378"/>
      <c r="W1" s="378"/>
      <c r="X1" s="27"/>
      <c r="Y1" s="27"/>
      <c r="Z1" s="27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392" t="s">
        <v>0</v>
      </c>
      <c r="K2" s="392"/>
      <c r="L2" s="392"/>
      <c r="M2" s="392"/>
      <c r="N2" s="28"/>
      <c r="O2" s="29"/>
      <c r="P2" s="27"/>
      <c r="Q2" s="27"/>
      <c r="R2" s="27"/>
      <c r="S2" s="27"/>
      <c r="T2" s="27"/>
      <c r="U2" s="27"/>
      <c r="V2" s="27"/>
      <c r="W2" s="392" t="s">
        <v>0</v>
      </c>
      <c r="X2" s="392"/>
      <c r="Y2" s="392"/>
      <c r="Z2" s="392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 x14ac:dyDescent="0.15">
      <c r="A3" s="27"/>
      <c r="B3" s="27"/>
      <c r="C3" s="369" t="s">
        <v>26</v>
      </c>
      <c r="D3" s="391"/>
      <c r="E3" s="32" t="s">
        <v>27</v>
      </c>
      <c r="F3" s="32" t="s">
        <v>28</v>
      </c>
      <c r="G3" s="32" t="s">
        <v>29</v>
      </c>
      <c r="H3" s="32" t="s">
        <v>30</v>
      </c>
      <c r="I3" s="32" t="s">
        <v>31</v>
      </c>
      <c r="J3" s="32" t="s">
        <v>32</v>
      </c>
      <c r="K3" s="385" t="s">
        <v>1</v>
      </c>
      <c r="L3" s="386"/>
      <c r="M3" s="33">
        <v>3</v>
      </c>
      <c r="N3" s="34"/>
      <c r="O3" s="29"/>
      <c r="P3" s="369" t="s">
        <v>26</v>
      </c>
      <c r="Q3" s="391"/>
      <c r="R3" s="32" t="s">
        <v>27</v>
      </c>
      <c r="S3" s="32" t="s">
        <v>28</v>
      </c>
      <c r="T3" s="32" t="s">
        <v>29</v>
      </c>
      <c r="U3" s="32" t="s">
        <v>30</v>
      </c>
      <c r="V3" s="32" t="s">
        <v>31</v>
      </c>
      <c r="W3" s="32" t="s">
        <v>32</v>
      </c>
      <c r="X3" s="385" t="s">
        <v>1</v>
      </c>
      <c r="Y3" s="386"/>
      <c r="Z3" s="33">
        <v>3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22.5" customHeight="1" x14ac:dyDescent="0.15">
      <c r="A4" s="27"/>
      <c r="B4" s="27"/>
      <c r="C4" s="369"/>
      <c r="D4" s="391"/>
      <c r="E4" s="35"/>
      <c r="F4" s="35"/>
      <c r="G4" s="35"/>
      <c r="H4" s="35"/>
      <c r="I4" s="35"/>
      <c r="J4" s="35"/>
      <c r="K4" s="387"/>
      <c r="L4" s="388"/>
      <c r="M4" s="36">
        <v>0</v>
      </c>
      <c r="N4" s="34"/>
      <c r="O4" s="29"/>
      <c r="P4" s="369"/>
      <c r="Q4" s="391"/>
      <c r="R4" s="35"/>
      <c r="S4" s="35"/>
      <c r="T4" s="35"/>
      <c r="U4" s="35"/>
      <c r="V4" s="35"/>
      <c r="W4" s="35"/>
      <c r="X4" s="387"/>
      <c r="Y4" s="388"/>
      <c r="Z4" s="36">
        <v>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22.5" customHeight="1" x14ac:dyDescent="0.15">
      <c r="A5" s="27"/>
      <c r="B5" s="27"/>
      <c r="C5" s="369"/>
      <c r="D5" s="391"/>
      <c r="E5" s="37" t="s">
        <v>33</v>
      </c>
      <c r="F5" s="37" t="s">
        <v>34</v>
      </c>
      <c r="G5" s="37" t="s">
        <v>33</v>
      </c>
      <c r="H5" s="37" t="s">
        <v>35</v>
      </c>
      <c r="I5" s="37" t="s">
        <v>36</v>
      </c>
      <c r="J5" s="37" t="s">
        <v>37</v>
      </c>
      <c r="K5" s="389"/>
      <c r="L5" s="390"/>
      <c r="M5" s="38" t="s">
        <v>38</v>
      </c>
      <c r="N5" s="34"/>
      <c r="O5" s="29"/>
      <c r="P5" s="369"/>
      <c r="Q5" s="391"/>
      <c r="R5" s="37" t="s">
        <v>33</v>
      </c>
      <c r="S5" s="37" t="s">
        <v>34</v>
      </c>
      <c r="T5" s="37" t="s">
        <v>33</v>
      </c>
      <c r="U5" s="37" t="s">
        <v>35</v>
      </c>
      <c r="V5" s="37" t="s">
        <v>36</v>
      </c>
      <c r="W5" s="37" t="s">
        <v>37</v>
      </c>
      <c r="X5" s="389"/>
      <c r="Y5" s="390"/>
      <c r="Z5" s="38" t="s">
        <v>38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8.75" customHeight="1" x14ac:dyDescent="0.15">
      <c r="A6" s="27"/>
      <c r="B6" s="27"/>
      <c r="C6" s="375" t="s">
        <v>2</v>
      </c>
      <c r="D6" s="369"/>
      <c r="E6" s="370" t="s">
        <v>39</v>
      </c>
      <c r="F6" s="371"/>
      <c r="G6" s="379"/>
      <c r="H6" s="380"/>
      <c r="I6" s="380"/>
      <c r="J6" s="380"/>
      <c r="K6" s="380"/>
      <c r="L6" s="380"/>
      <c r="M6" s="381"/>
      <c r="N6" s="34"/>
      <c r="O6" s="29"/>
      <c r="P6" s="375" t="s">
        <v>2</v>
      </c>
      <c r="Q6" s="369"/>
      <c r="R6" s="370" t="s">
        <v>39</v>
      </c>
      <c r="S6" s="371"/>
      <c r="T6" s="379"/>
      <c r="U6" s="380"/>
      <c r="V6" s="380"/>
      <c r="W6" s="380"/>
      <c r="X6" s="380"/>
      <c r="Y6" s="380"/>
      <c r="Z6" s="381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2.5" customHeight="1" x14ac:dyDescent="0.15">
      <c r="A7" s="27"/>
      <c r="B7" s="27"/>
      <c r="C7" s="377"/>
      <c r="D7" s="369"/>
      <c r="E7" s="372"/>
      <c r="F7" s="373"/>
      <c r="G7" s="382"/>
      <c r="H7" s="383"/>
      <c r="I7" s="383"/>
      <c r="J7" s="383"/>
      <c r="K7" s="383"/>
      <c r="L7" s="383"/>
      <c r="M7" s="384"/>
      <c r="N7" s="34"/>
      <c r="O7" s="29"/>
      <c r="P7" s="377"/>
      <c r="Q7" s="369"/>
      <c r="R7" s="372"/>
      <c r="S7" s="373"/>
      <c r="T7" s="382"/>
      <c r="U7" s="383"/>
      <c r="V7" s="383"/>
      <c r="W7" s="383"/>
      <c r="X7" s="383"/>
      <c r="Y7" s="383"/>
      <c r="Z7" s="384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22.5" customHeight="1" x14ac:dyDescent="0.15">
      <c r="A8" s="27"/>
      <c r="B8" s="27"/>
      <c r="C8" s="369" t="s">
        <v>40</v>
      </c>
      <c r="D8" s="369"/>
      <c r="E8" s="369"/>
      <c r="F8" s="369"/>
      <c r="G8" s="375"/>
      <c r="H8" s="375"/>
      <c r="I8" s="374"/>
      <c r="J8" s="374"/>
      <c r="K8" s="374"/>
      <c r="L8" s="374"/>
      <c r="M8" s="374"/>
      <c r="N8" s="34"/>
      <c r="O8" s="29"/>
      <c r="P8" s="369" t="s">
        <v>40</v>
      </c>
      <c r="Q8" s="369"/>
      <c r="R8" s="369"/>
      <c r="S8" s="369"/>
      <c r="T8" s="375"/>
      <c r="U8" s="375"/>
      <c r="V8" s="374"/>
      <c r="W8" s="374"/>
      <c r="X8" s="374"/>
      <c r="Y8" s="374"/>
      <c r="Z8" s="374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22.5" customHeight="1" x14ac:dyDescent="0.15">
      <c r="A9" s="27"/>
      <c r="B9" s="27"/>
      <c r="C9" s="369"/>
      <c r="D9" s="369"/>
      <c r="E9" s="369"/>
      <c r="F9" s="369"/>
      <c r="G9" s="376" t="s">
        <v>47</v>
      </c>
      <c r="H9" s="376"/>
      <c r="I9" s="374"/>
      <c r="J9" s="374"/>
      <c r="K9" s="374"/>
      <c r="L9" s="374"/>
      <c r="M9" s="374"/>
      <c r="N9" s="34"/>
      <c r="O9" s="29"/>
      <c r="P9" s="369"/>
      <c r="Q9" s="369"/>
      <c r="R9" s="369"/>
      <c r="S9" s="369"/>
      <c r="T9" s="376" t="s">
        <v>47</v>
      </c>
      <c r="U9" s="376"/>
      <c r="V9" s="374"/>
      <c r="W9" s="374"/>
      <c r="X9" s="374"/>
      <c r="Y9" s="374"/>
      <c r="Z9" s="374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2.5" customHeight="1" x14ac:dyDescent="0.15">
      <c r="A10" s="27"/>
      <c r="B10" s="27"/>
      <c r="C10" s="369"/>
      <c r="D10" s="369"/>
      <c r="E10" s="369"/>
      <c r="F10" s="369"/>
      <c r="G10" s="377"/>
      <c r="H10" s="377"/>
      <c r="I10" s="374"/>
      <c r="J10" s="374"/>
      <c r="K10" s="374"/>
      <c r="L10" s="374"/>
      <c r="M10" s="374"/>
      <c r="N10" s="34"/>
      <c r="O10" s="29"/>
      <c r="P10" s="369"/>
      <c r="Q10" s="369"/>
      <c r="R10" s="369"/>
      <c r="S10" s="369"/>
      <c r="T10" s="377"/>
      <c r="U10" s="377"/>
      <c r="V10" s="374"/>
      <c r="W10" s="374"/>
      <c r="X10" s="374"/>
      <c r="Y10" s="374"/>
      <c r="Z10" s="374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22.5" customHeight="1" x14ac:dyDescent="0.15">
      <c r="A11" s="27"/>
      <c r="B11" s="27"/>
      <c r="C11" s="39"/>
      <c r="D11" s="374"/>
      <c r="E11" s="374"/>
      <c r="F11" s="374"/>
      <c r="G11" s="369" t="s">
        <v>41</v>
      </c>
      <c r="H11" s="369"/>
      <c r="I11" s="369"/>
      <c r="J11" s="369"/>
      <c r="K11" s="369"/>
      <c r="L11" s="369"/>
      <c r="M11" s="369"/>
      <c r="N11" s="34"/>
      <c r="O11" s="29"/>
      <c r="P11" s="39"/>
      <c r="Q11" s="374"/>
      <c r="R11" s="374"/>
      <c r="S11" s="374"/>
      <c r="T11" s="369" t="s">
        <v>41</v>
      </c>
      <c r="U11" s="369"/>
      <c r="V11" s="369"/>
      <c r="W11" s="369"/>
      <c r="X11" s="369"/>
      <c r="Y11" s="369"/>
      <c r="Z11" s="369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22.5" customHeight="1" x14ac:dyDescent="0.15">
      <c r="A12" s="27"/>
      <c r="B12" s="27"/>
      <c r="C12" s="40" t="s">
        <v>48</v>
      </c>
      <c r="D12" s="374"/>
      <c r="E12" s="374"/>
      <c r="F12" s="374"/>
      <c r="G12" s="369"/>
      <c r="H12" s="369"/>
      <c r="I12" s="369"/>
      <c r="J12" s="369"/>
      <c r="K12" s="369"/>
      <c r="L12" s="369"/>
      <c r="M12" s="369"/>
      <c r="N12" s="34"/>
      <c r="O12" s="29"/>
      <c r="P12" s="40" t="s">
        <v>48</v>
      </c>
      <c r="Q12" s="374"/>
      <c r="R12" s="374"/>
      <c r="S12" s="374"/>
      <c r="T12" s="369"/>
      <c r="U12" s="369"/>
      <c r="V12" s="369"/>
      <c r="W12" s="369"/>
      <c r="X12" s="369"/>
      <c r="Y12" s="369"/>
      <c r="Z12" s="369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22.5" customHeight="1" x14ac:dyDescent="0.15">
      <c r="A13" s="27"/>
      <c r="B13" s="27"/>
      <c r="C13" s="41"/>
      <c r="D13" s="374"/>
      <c r="E13" s="374"/>
      <c r="F13" s="374"/>
      <c r="G13" s="369"/>
      <c r="H13" s="369"/>
      <c r="I13" s="369"/>
      <c r="J13" s="369"/>
      <c r="K13" s="369"/>
      <c r="L13" s="369"/>
      <c r="M13" s="369"/>
      <c r="N13" s="34"/>
      <c r="O13" s="29"/>
      <c r="P13" s="41"/>
      <c r="Q13" s="374"/>
      <c r="R13" s="374"/>
      <c r="S13" s="374"/>
      <c r="T13" s="369"/>
      <c r="U13" s="369"/>
      <c r="V13" s="369"/>
      <c r="W13" s="369"/>
      <c r="X13" s="369"/>
      <c r="Y13" s="369"/>
      <c r="Z13" s="369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7.5" customHeight="1" x14ac:dyDescent="0.15">
      <c r="A14" s="27"/>
      <c r="B14" s="2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30.75" customHeight="1" x14ac:dyDescent="0.15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 x14ac:dyDescent="0.15">
      <c r="A16" s="27"/>
      <c r="B16" s="27"/>
      <c r="C16" s="27"/>
      <c r="D16" s="378" t="s">
        <v>25</v>
      </c>
      <c r="E16" s="378"/>
      <c r="F16" s="378"/>
      <c r="G16" s="378"/>
      <c r="H16" s="378"/>
      <c r="I16" s="378"/>
      <c r="J16" s="378"/>
      <c r="K16" s="27"/>
      <c r="L16" s="27"/>
      <c r="M16" s="27"/>
      <c r="N16" s="28"/>
      <c r="O16" s="29"/>
      <c r="P16" s="27"/>
      <c r="Q16" s="378" t="s">
        <v>25</v>
      </c>
      <c r="R16" s="378"/>
      <c r="S16" s="378"/>
      <c r="T16" s="378"/>
      <c r="U16" s="378"/>
      <c r="V16" s="378"/>
      <c r="W16" s="378"/>
      <c r="X16" s="27"/>
      <c r="Y16" s="27"/>
      <c r="Z16" s="27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392" t="s">
        <v>0</v>
      </c>
      <c r="K17" s="392"/>
      <c r="L17" s="392"/>
      <c r="M17" s="392"/>
      <c r="N17" s="28"/>
      <c r="O17" s="29"/>
      <c r="P17" s="27"/>
      <c r="Q17" s="27"/>
      <c r="R17" s="27"/>
      <c r="S17" s="27"/>
      <c r="T17" s="27"/>
      <c r="U17" s="27"/>
      <c r="V17" s="27"/>
      <c r="W17" s="392" t="s">
        <v>0</v>
      </c>
      <c r="X17" s="392"/>
      <c r="Y17" s="392"/>
      <c r="Z17" s="392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 x14ac:dyDescent="0.15">
      <c r="A18" s="27"/>
      <c r="B18" s="27"/>
      <c r="C18" s="369" t="s">
        <v>26</v>
      </c>
      <c r="D18" s="391"/>
      <c r="E18" s="32" t="s">
        <v>27</v>
      </c>
      <c r="F18" s="32" t="s">
        <v>28</v>
      </c>
      <c r="G18" s="32" t="s">
        <v>29</v>
      </c>
      <c r="H18" s="32" t="s">
        <v>30</v>
      </c>
      <c r="I18" s="32" t="s">
        <v>31</v>
      </c>
      <c r="J18" s="32" t="s">
        <v>32</v>
      </c>
      <c r="K18" s="385" t="s">
        <v>1</v>
      </c>
      <c r="L18" s="386"/>
      <c r="M18" s="33">
        <v>3</v>
      </c>
      <c r="N18" s="34"/>
      <c r="O18" s="29"/>
      <c r="P18" s="369" t="s">
        <v>26</v>
      </c>
      <c r="Q18" s="391"/>
      <c r="R18" s="32" t="s">
        <v>27</v>
      </c>
      <c r="S18" s="32" t="s">
        <v>28</v>
      </c>
      <c r="T18" s="32" t="s">
        <v>29</v>
      </c>
      <c r="U18" s="32" t="s">
        <v>30</v>
      </c>
      <c r="V18" s="32" t="s">
        <v>31</v>
      </c>
      <c r="W18" s="32" t="s">
        <v>32</v>
      </c>
      <c r="X18" s="385" t="s">
        <v>1</v>
      </c>
      <c r="Y18" s="386"/>
      <c r="Z18" s="33">
        <v>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 x14ac:dyDescent="0.15">
      <c r="A19" s="27"/>
      <c r="B19" s="27"/>
      <c r="C19" s="369"/>
      <c r="D19" s="391"/>
      <c r="E19" s="35"/>
      <c r="F19" s="35"/>
      <c r="G19" s="35"/>
      <c r="H19" s="35"/>
      <c r="I19" s="35"/>
      <c r="J19" s="35"/>
      <c r="K19" s="387"/>
      <c r="L19" s="388"/>
      <c r="M19" s="36">
        <v>0</v>
      </c>
      <c r="N19" s="34"/>
      <c r="O19" s="29"/>
      <c r="P19" s="369"/>
      <c r="Q19" s="391"/>
      <c r="R19" s="35"/>
      <c r="S19" s="35"/>
      <c r="T19" s="35"/>
      <c r="U19" s="35"/>
      <c r="V19" s="35"/>
      <c r="W19" s="35"/>
      <c r="X19" s="387"/>
      <c r="Y19" s="388"/>
      <c r="Z19" s="36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22.5" customHeight="1" x14ac:dyDescent="0.15">
      <c r="A20" s="27"/>
      <c r="B20" s="27"/>
      <c r="C20" s="369"/>
      <c r="D20" s="391"/>
      <c r="E20" s="37" t="s">
        <v>33</v>
      </c>
      <c r="F20" s="37" t="s">
        <v>34</v>
      </c>
      <c r="G20" s="37" t="s">
        <v>33</v>
      </c>
      <c r="H20" s="37" t="s">
        <v>35</v>
      </c>
      <c r="I20" s="37" t="s">
        <v>36</v>
      </c>
      <c r="J20" s="37" t="s">
        <v>37</v>
      </c>
      <c r="K20" s="389"/>
      <c r="L20" s="390"/>
      <c r="M20" s="38" t="s">
        <v>38</v>
      </c>
      <c r="N20" s="34"/>
      <c r="O20" s="29"/>
      <c r="P20" s="369"/>
      <c r="Q20" s="391"/>
      <c r="R20" s="37" t="s">
        <v>33</v>
      </c>
      <c r="S20" s="37" t="s">
        <v>34</v>
      </c>
      <c r="T20" s="37" t="s">
        <v>33</v>
      </c>
      <c r="U20" s="37" t="s">
        <v>35</v>
      </c>
      <c r="V20" s="37" t="s">
        <v>36</v>
      </c>
      <c r="W20" s="37" t="s">
        <v>37</v>
      </c>
      <c r="X20" s="389"/>
      <c r="Y20" s="390"/>
      <c r="Z20" s="38" t="s">
        <v>38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8.75" customHeight="1" x14ac:dyDescent="0.15">
      <c r="A21" s="27"/>
      <c r="B21" s="27"/>
      <c r="C21" s="375" t="s">
        <v>2</v>
      </c>
      <c r="D21" s="369"/>
      <c r="E21" s="370" t="s">
        <v>39</v>
      </c>
      <c r="F21" s="371"/>
      <c r="G21" s="379"/>
      <c r="H21" s="380"/>
      <c r="I21" s="380"/>
      <c r="J21" s="380"/>
      <c r="K21" s="380"/>
      <c r="L21" s="380"/>
      <c r="M21" s="381"/>
      <c r="N21" s="34"/>
      <c r="O21" s="29"/>
      <c r="P21" s="375" t="s">
        <v>2</v>
      </c>
      <c r="Q21" s="369"/>
      <c r="R21" s="370" t="s">
        <v>39</v>
      </c>
      <c r="S21" s="371"/>
      <c r="T21" s="379"/>
      <c r="U21" s="380"/>
      <c r="V21" s="380"/>
      <c r="W21" s="380"/>
      <c r="X21" s="380"/>
      <c r="Y21" s="380"/>
      <c r="Z21" s="381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2.5" customHeight="1" x14ac:dyDescent="0.15">
      <c r="A22" s="27"/>
      <c r="B22" s="27"/>
      <c r="C22" s="377"/>
      <c r="D22" s="369"/>
      <c r="E22" s="372"/>
      <c r="F22" s="373"/>
      <c r="G22" s="382"/>
      <c r="H22" s="383"/>
      <c r="I22" s="383"/>
      <c r="J22" s="383"/>
      <c r="K22" s="383"/>
      <c r="L22" s="383"/>
      <c r="M22" s="384"/>
      <c r="N22" s="34"/>
      <c r="O22" s="29"/>
      <c r="P22" s="377"/>
      <c r="Q22" s="369"/>
      <c r="R22" s="372"/>
      <c r="S22" s="373"/>
      <c r="T22" s="382"/>
      <c r="U22" s="383"/>
      <c r="V22" s="383"/>
      <c r="W22" s="383"/>
      <c r="X22" s="383"/>
      <c r="Y22" s="383"/>
      <c r="Z22" s="384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2.5" customHeight="1" x14ac:dyDescent="0.15">
      <c r="A23" s="27"/>
      <c r="B23" s="27"/>
      <c r="C23" s="369" t="s">
        <v>40</v>
      </c>
      <c r="D23" s="369"/>
      <c r="E23" s="369"/>
      <c r="F23" s="369"/>
      <c r="G23" s="375"/>
      <c r="H23" s="375"/>
      <c r="I23" s="374"/>
      <c r="J23" s="374"/>
      <c r="K23" s="374"/>
      <c r="L23" s="374"/>
      <c r="M23" s="374"/>
      <c r="N23" s="34"/>
      <c r="O23" s="29"/>
      <c r="P23" s="369" t="s">
        <v>40</v>
      </c>
      <c r="Q23" s="369"/>
      <c r="R23" s="369"/>
      <c r="S23" s="369"/>
      <c r="T23" s="375"/>
      <c r="U23" s="375"/>
      <c r="V23" s="374"/>
      <c r="W23" s="374"/>
      <c r="X23" s="374"/>
      <c r="Y23" s="374"/>
      <c r="Z23" s="374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22.5" customHeight="1" x14ac:dyDescent="0.15">
      <c r="A24" s="27"/>
      <c r="B24" s="27"/>
      <c r="C24" s="369"/>
      <c r="D24" s="369"/>
      <c r="E24" s="369"/>
      <c r="F24" s="369"/>
      <c r="G24" s="376" t="s">
        <v>47</v>
      </c>
      <c r="H24" s="376"/>
      <c r="I24" s="374"/>
      <c r="J24" s="374"/>
      <c r="K24" s="374"/>
      <c r="L24" s="374"/>
      <c r="M24" s="374"/>
      <c r="N24" s="34"/>
      <c r="O24" s="29"/>
      <c r="P24" s="369"/>
      <c r="Q24" s="369"/>
      <c r="R24" s="369"/>
      <c r="S24" s="369"/>
      <c r="T24" s="376" t="s">
        <v>47</v>
      </c>
      <c r="U24" s="376"/>
      <c r="V24" s="374"/>
      <c r="W24" s="374"/>
      <c r="X24" s="374"/>
      <c r="Y24" s="374"/>
      <c r="Z24" s="374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22.5" customHeight="1" x14ac:dyDescent="0.15">
      <c r="A25" s="27"/>
      <c r="B25" s="27"/>
      <c r="C25" s="369"/>
      <c r="D25" s="369"/>
      <c r="E25" s="369"/>
      <c r="F25" s="369"/>
      <c r="G25" s="377"/>
      <c r="H25" s="377"/>
      <c r="I25" s="374"/>
      <c r="J25" s="374"/>
      <c r="K25" s="374"/>
      <c r="L25" s="374"/>
      <c r="M25" s="374"/>
      <c r="N25" s="34"/>
      <c r="O25" s="29"/>
      <c r="P25" s="369"/>
      <c r="Q25" s="369"/>
      <c r="R25" s="369"/>
      <c r="S25" s="369"/>
      <c r="T25" s="377"/>
      <c r="U25" s="377"/>
      <c r="V25" s="374"/>
      <c r="W25" s="374"/>
      <c r="X25" s="374"/>
      <c r="Y25" s="374"/>
      <c r="Z25" s="374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22.5" customHeight="1" x14ac:dyDescent="0.15">
      <c r="A26" s="27"/>
      <c r="B26" s="27"/>
      <c r="C26" s="39"/>
      <c r="D26" s="374"/>
      <c r="E26" s="374"/>
      <c r="F26" s="374"/>
      <c r="G26" s="369" t="s">
        <v>41</v>
      </c>
      <c r="H26" s="369"/>
      <c r="I26" s="369"/>
      <c r="J26" s="369"/>
      <c r="K26" s="369"/>
      <c r="L26" s="369"/>
      <c r="M26" s="369"/>
      <c r="N26" s="34"/>
      <c r="O26" s="29"/>
      <c r="P26" s="39"/>
      <c r="Q26" s="374"/>
      <c r="R26" s="374"/>
      <c r="S26" s="374"/>
      <c r="T26" s="369" t="s">
        <v>41</v>
      </c>
      <c r="U26" s="369"/>
      <c r="V26" s="369"/>
      <c r="W26" s="369"/>
      <c r="X26" s="369"/>
      <c r="Y26" s="369"/>
      <c r="Z26" s="369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2.5" customHeight="1" x14ac:dyDescent="0.15">
      <c r="A27" s="27"/>
      <c r="B27" s="27"/>
      <c r="C27" s="40" t="s">
        <v>48</v>
      </c>
      <c r="D27" s="374"/>
      <c r="E27" s="374"/>
      <c r="F27" s="374"/>
      <c r="G27" s="369"/>
      <c r="H27" s="369"/>
      <c r="I27" s="369"/>
      <c r="J27" s="369"/>
      <c r="K27" s="369"/>
      <c r="L27" s="369"/>
      <c r="M27" s="369"/>
      <c r="N27" s="34"/>
      <c r="O27" s="29"/>
      <c r="P27" s="40" t="s">
        <v>48</v>
      </c>
      <c r="Q27" s="374"/>
      <c r="R27" s="374"/>
      <c r="S27" s="374"/>
      <c r="T27" s="369"/>
      <c r="U27" s="369"/>
      <c r="V27" s="369"/>
      <c r="W27" s="369"/>
      <c r="X27" s="369"/>
      <c r="Y27" s="369"/>
      <c r="Z27" s="369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22.5" customHeight="1" x14ac:dyDescent="0.15">
      <c r="A28" s="27"/>
      <c r="B28" s="27"/>
      <c r="C28" s="41"/>
      <c r="D28" s="374"/>
      <c r="E28" s="374"/>
      <c r="F28" s="374"/>
      <c r="G28" s="369"/>
      <c r="H28" s="369"/>
      <c r="I28" s="369"/>
      <c r="J28" s="369"/>
      <c r="K28" s="369"/>
      <c r="L28" s="369"/>
      <c r="M28" s="369"/>
      <c r="N28" s="34"/>
      <c r="O28" s="29"/>
      <c r="P28" s="41"/>
      <c r="Q28" s="374"/>
      <c r="R28" s="374"/>
      <c r="S28" s="374"/>
      <c r="T28" s="369"/>
      <c r="U28" s="369"/>
      <c r="V28" s="369"/>
      <c r="W28" s="369"/>
      <c r="X28" s="369"/>
      <c r="Y28" s="369"/>
      <c r="Z28" s="369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3.5" x14ac:dyDescent="0.1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9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36" ht="13.5" x14ac:dyDescent="0.15">
      <c r="N30" s="27"/>
      <c r="O30" s="27"/>
    </row>
    <row r="31" spans="1:36" ht="13.5" x14ac:dyDescent="0.15">
      <c r="N31" s="27"/>
      <c r="O31" s="27"/>
    </row>
    <row r="32" spans="1:36" ht="13.5" x14ac:dyDescent="0.15">
      <c r="N32" s="27"/>
      <c r="O32" s="27"/>
    </row>
    <row r="33" spans="14:15" ht="13.5" x14ac:dyDescent="0.15">
      <c r="N33" s="27"/>
      <c r="O33" s="27"/>
    </row>
    <row r="34" spans="14:15" ht="13.5" x14ac:dyDescent="0.15">
      <c r="N34" s="27"/>
      <c r="O34" s="27"/>
    </row>
    <row r="35" spans="14:15" ht="13.5" x14ac:dyDescent="0.15">
      <c r="N35" s="27"/>
      <c r="O35" s="27"/>
    </row>
    <row r="36" spans="14:15" ht="13.5" x14ac:dyDescent="0.15">
      <c r="N36" s="27"/>
      <c r="O36" s="27"/>
    </row>
    <row r="37" spans="14:15" ht="13.5" x14ac:dyDescent="0.15">
      <c r="N37" s="27"/>
      <c r="O37" s="27"/>
    </row>
    <row r="38" spans="14:15" ht="13.5" x14ac:dyDescent="0.15">
      <c r="N38" s="27"/>
      <c r="O38" s="27"/>
    </row>
    <row r="39" spans="14:15" ht="13.5" x14ac:dyDescent="0.15">
      <c r="N39" s="27"/>
      <c r="O39" s="27"/>
    </row>
    <row r="40" spans="14:15" ht="13.5" x14ac:dyDescent="0.15">
      <c r="N40" s="27"/>
      <c r="O40" s="27"/>
    </row>
    <row r="41" spans="14:15" ht="13.5" x14ac:dyDescent="0.15">
      <c r="N41" s="27"/>
      <c r="O41" s="27"/>
    </row>
    <row r="42" spans="14:15" ht="13.5" x14ac:dyDescent="0.15">
      <c r="N42" s="27"/>
      <c r="O42" s="27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Z46"/>
  <sheetViews>
    <sheetView workbookViewId="0">
      <selection activeCell="N9" sqref="N9"/>
    </sheetView>
  </sheetViews>
  <sheetFormatPr defaultColWidth="9" defaultRowHeight="12" x14ac:dyDescent="0.15"/>
  <cols>
    <col min="1" max="1" width="2.5" style="31" customWidth="1"/>
    <col min="2" max="2" width="4.375" style="31" customWidth="1"/>
    <col min="3" max="3" width="11.25" style="31" customWidth="1"/>
    <col min="4" max="4" width="12.5" style="31" customWidth="1"/>
    <col min="5" max="11" width="3.75" style="31" customWidth="1"/>
    <col min="12" max="12" width="1.875" style="31" customWidth="1"/>
    <col min="13" max="13" width="5.625" style="31" customWidth="1"/>
    <col min="14" max="15" width="9.375" style="31" customWidth="1"/>
    <col min="16" max="16" width="11.25" style="31" customWidth="1"/>
    <col min="17" max="17" width="12.5" style="31" customWidth="1"/>
    <col min="18" max="24" width="3.75" style="31" customWidth="1"/>
    <col min="25" max="25" width="1.875" style="31" customWidth="1"/>
    <col min="26" max="26" width="5.625" style="31" customWidth="1"/>
    <col min="27" max="16384" width="9" style="31"/>
  </cols>
  <sheetData>
    <row r="1" spans="1:26" s="48" customFormat="1" ht="15" customHeight="1" x14ac:dyDescent="0.15">
      <c r="A1" s="49"/>
      <c r="B1" s="49"/>
      <c r="C1" s="49"/>
      <c r="D1" s="378" t="s">
        <v>49</v>
      </c>
      <c r="E1" s="378"/>
      <c r="F1" s="378"/>
      <c r="G1" s="378"/>
      <c r="H1" s="378"/>
      <c r="I1" s="378"/>
      <c r="J1" s="378"/>
      <c r="K1" s="27"/>
      <c r="L1" s="27"/>
      <c r="M1" s="27"/>
      <c r="N1" s="28"/>
      <c r="O1" s="29"/>
      <c r="P1" s="49"/>
      <c r="Q1" s="378" t="s">
        <v>49</v>
      </c>
      <c r="R1" s="378"/>
      <c r="S1" s="378"/>
      <c r="T1" s="378"/>
      <c r="U1" s="378"/>
      <c r="V1" s="378"/>
      <c r="W1" s="378"/>
      <c r="X1" s="27"/>
      <c r="Y1" s="27"/>
      <c r="Z1" s="27"/>
    </row>
    <row r="2" spans="1:26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399" t="s">
        <v>0</v>
      </c>
      <c r="K2" s="399"/>
      <c r="L2" s="399"/>
      <c r="M2" s="399"/>
      <c r="N2" s="28"/>
      <c r="O2" s="29"/>
      <c r="P2" s="27"/>
      <c r="Q2" s="27"/>
      <c r="R2" s="27"/>
      <c r="S2" s="27"/>
      <c r="T2" s="27"/>
      <c r="U2" s="27"/>
      <c r="V2" s="27"/>
      <c r="W2" s="399" t="s">
        <v>0</v>
      </c>
      <c r="X2" s="399"/>
      <c r="Y2" s="399"/>
      <c r="Z2" s="399"/>
    </row>
    <row r="3" spans="1:26" ht="18.75" customHeight="1" x14ac:dyDescent="0.15">
      <c r="A3" s="27"/>
      <c r="B3" s="27"/>
      <c r="C3" s="50" t="s">
        <v>26</v>
      </c>
      <c r="D3" s="396"/>
      <c r="E3" s="397"/>
      <c r="F3" s="397"/>
      <c r="G3" s="398"/>
      <c r="H3" s="396" t="s">
        <v>42</v>
      </c>
      <c r="I3" s="397"/>
      <c r="J3" s="398"/>
      <c r="K3" s="396" t="s">
        <v>43</v>
      </c>
      <c r="L3" s="397"/>
      <c r="M3" s="398"/>
      <c r="N3" s="34"/>
      <c r="O3" s="29"/>
      <c r="P3" s="50" t="s">
        <v>26</v>
      </c>
      <c r="Q3" s="396"/>
      <c r="R3" s="397"/>
      <c r="S3" s="397"/>
      <c r="T3" s="398"/>
      <c r="U3" s="396" t="s">
        <v>42</v>
      </c>
      <c r="V3" s="397"/>
      <c r="W3" s="398"/>
      <c r="X3" s="396" t="s">
        <v>43</v>
      </c>
      <c r="Y3" s="397"/>
      <c r="Z3" s="398"/>
    </row>
    <row r="4" spans="1:26" ht="18.75" customHeight="1" x14ac:dyDescent="0.15">
      <c r="A4" s="27"/>
      <c r="B4" s="27"/>
      <c r="C4" s="50" t="s">
        <v>2</v>
      </c>
      <c r="D4" s="369" t="s">
        <v>44</v>
      </c>
      <c r="E4" s="369"/>
      <c r="F4" s="369"/>
      <c r="G4" s="369"/>
      <c r="H4" s="396" t="s">
        <v>45</v>
      </c>
      <c r="I4" s="397"/>
      <c r="J4" s="397"/>
      <c r="K4" s="397"/>
      <c r="L4" s="397"/>
      <c r="M4" s="398"/>
      <c r="N4" s="34"/>
      <c r="O4" s="29"/>
      <c r="P4" s="50" t="s">
        <v>2</v>
      </c>
      <c r="Q4" s="369" t="s">
        <v>44</v>
      </c>
      <c r="R4" s="369"/>
      <c r="S4" s="369"/>
      <c r="T4" s="369"/>
      <c r="U4" s="396" t="s">
        <v>45</v>
      </c>
      <c r="V4" s="397"/>
      <c r="W4" s="397"/>
      <c r="X4" s="397"/>
      <c r="Y4" s="397"/>
      <c r="Z4" s="398"/>
    </row>
    <row r="5" spans="1:26" ht="26.25" customHeight="1" x14ac:dyDescent="0.15">
      <c r="A5" s="27"/>
      <c r="B5" s="27"/>
      <c r="C5" s="51"/>
      <c r="D5" s="369"/>
      <c r="E5" s="369"/>
      <c r="F5" s="369"/>
      <c r="G5" s="369"/>
      <c r="H5" s="396"/>
      <c r="I5" s="397"/>
      <c r="J5" s="397"/>
      <c r="K5" s="397"/>
      <c r="L5" s="397"/>
      <c r="M5" s="398"/>
      <c r="N5" s="34"/>
      <c r="O5" s="29"/>
      <c r="P5" s="51"/>
      <c r="Q5" s="369"/>
      <c r="R5" s="369"/>
      <c r="S5" s="369"/>
      <c r="T5" s="369"/>
      <c r="U5" s="396"/>
      <c r="V5" s="397"/>
      <c r="W5" s="397"/>
      <c r="X5" s="397"/>
      <c r="Y5" s="397"/>
      <c r="Z5" s="398"/>
    </row>
    <row r="6" spans="1:26" ht="26.25" customHeight="1" x14ac:dyDescent="0.15">
      <c r="A6" s="27"/>
      <c r="B6" s="27"/>
      <c r="C6" s="50"/>
      <c r="D6" s="369"/>
      <c r="E6" s="369"/>
      <c r="F6" s="369"/>
      <c r="G6" s="369"/>
      <c r="H6" s="396"/>
      <c r="I6" s="397"/>
      <c r="J6" s="397"/>
      <c r="K6" s="397"/>
      <c r="L6" s="397"/>
      <c r="M6" s="398"/>
      <c r="N6" s="34"/>
      <c r="O6" s="29"/>
      <c r="P6" s="50"/>
      <c r="Q6" s="369"/>
      <c r="R6" s="369"/>
      <c r="S6" s="369"/>
      <c r="T6" s="369"/>
      <c r="U6" s="396"/>
      <c r="V6" s="397"/>
      <c r="W6" s="397"/>
      <c r="X6" s="397"/>
      <c r="Y6" s="397"/>
      <c r="Z6" s="398"/>
    </row>
    <row r="7" spans="1:26" ht="26.25" customHeight="1" x14ac:dyDescent="0.15">
      <c r="A7" s="27"/>
      <c r="B7" s="27"/>
      <c r="C7" s="50"/>
      <c r="D7" s="369"/>
      <c r="E7" s="369"/>
      <c r="F7" s="369"/>
      <c r="G7" s="369"/>
      <c r="H7" s="396"/>
      <c r="I7" s="397"/>
      <c r="J7" s="397"/>
      <c r="K7" s="397"/>
      <c r="L7" s="397"/>
      <c r="M7" s="398"/>
      <c r="N7" s="34"/>
      <c r="O7" s="29"/>
      <c r="P7" s="50"/>
      <c r="Q7" s="369"/>
      <c r="R7" s="369"/>
      <c r="S7" s="369"/>
      <c r="T7" s="369"/>
      <c r="U7" s="396"/>
      <c r="V7" s="397"/>
      <c r="W7" s="397"/>
      <c r="X7" s="397"/>
      <c r="Y7" s="397"/>
      <c r="Z7" s="398"/>
    </row>
    <row r="8" spans="1:26" ht="26.25" customHeight="1" x14ac:dyDescent="0.15">
      <c r="A8" s="27"/>
      <c r="B8" s="27"/>
      <c r="C8" s="51"/>
      <c r="D8" s="369"/>
      <c r="E8" s="369"/>
      <c r="F8" s="369"/>
      <c r="G8" s="369"/>
      <c r="H8" s="396"/>
      <c r="I8" s="397"/>
      <c r="J8" s="397"/>
      <c r="K8" s="397"/>
      <c r="L8" s="397"/>
      <c r="M8" s="398"/>
      <c r="N8" s="34"/>
      <c r="O8" s="29"/>
      <c r="P8" s="51"/>
      <c r="Q8" s="369"/>
      <c r="R8" s="369"/>
      <c r="S8" s="369"/>
      <c r="T8" s="369"/>
      <c r="U8" s="396"/>
      <c r="V8" s="397"/>
      <c r="W8" s="397"/>
      <c r="X8" s="397"/>
      <c r="Y8" s="397"/>
      <c r="Z8" s="398"/>
    </row>
    <row r="9" spans="1:26" ht="26.25" customHeight="1" x14ac:dyDescent="0.15">
      <c r="A9" s="27"/>
      <c r="B9" s="27"/>
      <c r="C9" s="51"/>
      <c r="D9" s="369"/>
      <c r="E9" s="369"/>
      <c r="F9" s="369"/>
      <c r="G9" s="369"/>
      <c r="H9" s="396"/>
      <c r="I9" s="397"/>
      <c r="J9" s="397"/>
      <c r="K9" s="397"/>
      <c r="L9" s="397"/>
      <c r="M9" s="398"/>
      <c r="N9" s="34"/>
      <c r="O9" s="29"/>
      <c r="P9" s="51"/>
      <c r="Q9" s="369"/>
      <c r="R9" s="369"/>
      <c r="S9" s="369"/>
      <c r="T9" s="369"/>
      <c r="U9" s="396"/>
      <c r="V9" s="397"/>
      <c r="W9" s="397"/>
      <c r="X9" s="397"/>
      <c r="Y9" s="397"/>
      <c r="Z9" s="398"/>
    </row>
    <row r="10" spans="1:26" ht="26.25" customHeight="1" x14ac:dyDescent="0.15">
      <c r="A10" s="27"/>
      <c r="B10" s="27"/>
      <c r="C10" s="51"/>
      <c r="D10" s="369"/>
      <c r="E10" s="369"/>
      <c r="F10" s="369"/>
      <c r="G10" s="369"/>
      <c r="H10" s="396"/>
      <c r="I10" s="397"/>
      <c r="J10" s="397"/>
      <c r="K10" s="397"/>
      <c r="L10" s="397"/>
      <c r="M10" s="398"/>
      <c r="N10" s="34"/>
      <c r="O10" s="29"/>
      <c r="P10" s="51"/>
      <c r="Q10" s="369"/>
      <c r="R10" s="369"/>
      <c r="S10" s="369"/>
      <c r="T10" s="369"/>
      <c r="U10" s="396"/>
      <c r="V10" s="397"/>
      <c r="W10" s="397"/>
      <c r="X10" s="397"/>
      <c r="Y10" s="397"/>
      <c r="Z10" s="398"/>
    </row>
    <row r="11" spans="1:26" ht="18.75" customHeight="1" x14ac:dyDescent="0.15">
      <c r="A11" s="27"/>
      <c r="B11" s="27"/>
      <c r="C11" s="393" t="s">
        <v>48</v>
      </c>
      <c r="D11" s="375"/>
      <c r="E11" s="375"/>
      <c r="F11" s="395" t="s">
        <v>46</v>
      </c>
      <c r="G11" s="395"/>
      <c r="H11" s="369"/>
      <c r="I11" s="369"/>
      <c r="J11" s="369"/>
      <c r="K11" s="369"/>
      <c r="L11" s="369"/>
      <c r="M11" s="369"/>
      <c r="N11" s="34"/>
      <c r="O11" s="29"/>
      <c r="P11" s="393" t="s">
        <v>48</v>
      </c>
      <c r="Q11" s="375"/>
      <c r="R11" s="375"/>
      <c r="S11" s="395" t="s">
        <v>46</v>
      </c>
      <c r="T11" s="395"/>
      <c r="U11" s="369"/>
      <c r="V11" s="369"/>
      <c r="W11" s="369"/>
      <c r="X11" s="369"/>
      <c r="Y11" s="369"/>
      <c r="Z11" s="369"/>
    </row>
    <row r="12" spans="1:26" ht="18.75" customHeight="1" x14ac:dyDescent="0.15">
      <c r="A12" s="27"/>
      <c r="B12" s="27"/>
      <c r="C12" s="394"/>
      <c r="D12" s="377"/>
      <c r="E12" s="377"/>
      <c r="F12" s="377"/>
      <c r="G12" s="377"/>
      <c r="H12" s="369"/>
      <c r="I12" s="369"/>
      <c r="J12" s="369"/>
      <c r="K12" s="369"/>
      <c r="L12" s="369"/>
      <c r="M12" s="369"/>
      <c r="N12" s="34"/>
      <c r="O12" s="29"/>
      <c r="P12" s="394"/>
      <c r="Q12" s="377"/>
      <c r="R12" s="377"/>
      <c r="S12" s="377"/>
      <c r="T12" s="377"/>
      <c r="U12" s="369"/>
      <c r="V12" s="369"/>
      <c r="W12" s="369"/>
      <c r="X12" s="369"/>
      <c r="Y12" s="369"/>
      <c r="Z12" s="369"/>
    </row>
    <row r="13" spans="1:26" ht="37.5" customHeight="1" x14ac:dyDescent="0.15">
      <c r="A13" s="27"/>
      <c r="B13" s="2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"/>
      <c r="O13" s="44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4" customHeight="1" x14ac:dyDescent="0.15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 x14ac:dyDescent="0.15">
      <c r="A15" s="27"/>
      <c r="B15" s="27"/>
      <c r="C15" s="49"/>
      <c r="D15" s="378" t="s">
        <v>49</v>
      </c>
      <c r="E15" s="378"/>
      <c r="F15" s="378"/>
      <c r="G15" s="378"/>
      <c r="H15" s="378"/>
      <c r="I15" s="378"/>
      <c r="J15" s="378"/>
      <c r="K15" s="27"/>
      <c r="L15" s="27"/>
      <c r="M15" s="27"/>
      <c r="N15" s="28"/>
      <c r="O15" s="29"/>
      <c r="P15" s="49"/>
      <c r="Q15" s="378" t="s">
        <v>49</v>
      </c>
      <c r="R15" s="378"/>
      <c r="S15" s="378"/>
      <c r="T15" s="378"/>
      <c r="U15" s="378"/>
      <c r="V15" s="378"/>
      <c r="W15" s="378"/>
      <c r="X15" s="27"/>
      <c r="Y15" s="27"/>
      <c r="Z15" s="27"/>
    </row>
    <row r="16" spans="1:26" ht="1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399" t="s">
        <v>0</v>
      </c>
      <c r="K16" s="399"/>
      <c r="L16" s="399"/>
      <c r="M16" s="399"/>
      <c r="N16" s="28"/>
      <c r="O16" s="29"/>
      <c r="P16" s="27"/>
      <c r="Q16" s="27"/>
      <c r="R16" s="27"/>
      <c r="S16" s="27"/>
      <c r="T16" s="27"/>
      <c r="U16" s="27"/>
      <c r="V16" s="27"/>
      <c r="W16" s="399" t="s">
        <v>0</v>
      </c>
      <c r="X16" s="399"/>
      <c r="Y16" s="399"/>
      <c r="Z16" s="399"/>
    </row>
    <row r="17" spans="1:26" ht="18.75" customHeight="1" x14ac:dyDescent="0.15">
      <c r="A17" s="27"/>
      <c r="B17" s="27"/>
      <c r="C17" s="50" t="s">
        <v>26</v>
      </c>
      <c r="D17" s="396"/>
      <c r="E17" s="397"/>
      <c r="F17" s="397"/>
      <c r="G17" s="398"/>
      <c r="H17" s="396" t="s">
        <v>42</v>
      </c>
      <c r="I17" s="397"/>
      <c r="J17" s="398"/>
      <c r="K17" s="396" t="s">
        <v>43</v>
      </c>
      <c r="L17" s="397"/>
      <c r="M17" s="398"/>
      <c r="N17" s="34"/>
      <c r="O17" s="29"/>
      <c r="P17" s="50" t="s">
        <v>26</v>
      </c>
      <c r="Q17" s="396"/>
      <c r="R17" s="397"/>
      <c r="S17" s="397"/>
      <c r="T17" s="398"/>
      <c r="U17" s="396" t="s">
        <v>42</v>
      </c>
      <c r="V17" s="397"/>
      <c r="W17" s="398"/>
      <c r="X17" s="396" t="s">
        <v>43</v>
      </c>
      <c r="Y17" s="397"/>
      <c r="Z17" s="398"/>
    </row>
    <row r="18" spans="1:26" ht="18.75" customHeight="1" x14ac:dyDescent="0.15">
      <c r="A18" s="27"/>
      <c r="B18" s="27"/>
      <c r="C18" s="50" t="s">
        <v>2</v>
      </c>
      <c r="D18" s="369" t="s">
        <v>44</v>
      </c>
      <c r="E18" s="369"/>
      <c r="F18" s="369"/>
      <c r="G18" s="369"/>
      <c r="H18" s="396" t="s">
        <v>45</v>
      </c>
      <c r="I18" s="397"/>
      <c r="J18" s="397"/>
      <c r="K18" s="397"/>
      <c r="L18" s="397"/>
      <c r="M18" s="398"/>
      <c r="N18" s="34"/>
      <c r="O18" s="29"/>
      <c r="P18" s="50" t="s">
        <v>2</v>
      </c>
      <c r="Q18" s="369" t="s">
        <v>44</v>
      </c>
      <c r="R18" s="369"/>
      <c r="S18" s="369"/>
      <c r="T18" s="369"/>
      <c r="U18" s="396" t="s">
        <v>45</v>
      </c>
      <c r="V18" s="397"/>
      <c r="W18" s="397"/>
      <c r="X18" s="397"/>
      <c r="Y18" s="397"/>
      <c r="Z18" s="398"/>
    </row>
    <row r="19" spans="1:26" ht="26.25" customHeight="1" x14ac:dyDescent="0.15">
      <c r="A19" s="27"/>
      <c r="B19" s="27"/>
      <c r="C19" s="51"/>
      <c r="D19" s="369"/>
      <c r="E19" s="369"/>
      <c r="F19" s="369"/>
      <c r="G19" s="369"/>
      <c r="H19" s="396"/>
      <c r="I19" s="397"/>
      <c r="J19" s="397"/>
      <c r="K19" s="397"/>
      <c r="L19" s="397"/>
      <c r="M19" s="398"/>
      <c r="N19" s="34"/>
      <c r="O19" s="29"/>
      <c r="P19" s="51"/>
      <c r="Q19" s="369"/>
      <c r="R19" s="369"/>
      <c r="S19" s="369"/>
      <c r="T19" s="369"/>
      <c r="U19" s="396"/>
      <c r="V19" s="397"/>
      <c r="W19" s="397"/>
      <c r="X19" s="397"/>
      <c r="Y19" s="397"/>
      <c r="Z19" s="398"/>
    </row>
    <row r="20" spans="1:26" ht="26.25" customHeight="1" x14ac:dyDescent="0.15">
      <c r="A20" s="27"/>
      <c r="B20" s="27"/>
      <c r="C20" s="50"/>
      <c r="D20" s="369"/>
      <c r="E20" s="369"/>
      <c r="F20" s="369"/>
      <c r="G20" s="369"/>
      <c r="H20" s="396"/>
      <c r="I20" s="397"/>
      <c r="J20" s="397"/>
      <c r="K20" s="397"/>
      <c r="L20" s="397"/>
      <c r="M20" s="398"/>
      <c r="N20" s="34"/>
      <c r="O20" s="29"/>
      <c r="P20" s="50"/>
      <c r="Q20" s="369"/>
      <c r="R20" s="369"/>
      <c r="S20" s="369"/>
      <c r="T20" s="369"/>
      <c r="U20" s="396"/>
      <c r="V20" s="397"/>
      <c r="W20" s="397"/>
      <c r="X20" s="397"/>
      <c r="Y20" s="397"/>
      <c r="Z20" s="398"/>
    </row>
    <row r="21" spans="1:26" ht="26.25" customHeight="1" x14ac:dyDescent="0.15">
      <c r="A21" s="27"/>
      <c r="B21" s="27"/>
      <c r="C21" s="50"/>
      <c r="D21" s="369"/>
      <c r="E21" s="369"/>
      <c r="F21" s="369"/>
      <c r="G21" s="369"/>
      <c r="H21" s="396"/>
      <c r="I21" s="397"/>
      <c r="J21" s="397"/>
      <c r="K21" s="397"/>
      <c r="L21" s="397"/>
      <c r="M21" s="398"/>
      <c r="N21" s="34"/>
      <c r="O21" s="29"/>
      <c r="P21" s="50"/>
      <c r="Q21" s="369"/>
      <c r="R21" s="369"/>
      <c r="S21" s="369"/>
      <c r="T21" s="369"/>
      <c r="U21" s="396"/>
      <c r="V21" s="397"/>
      <c r="W21" s="397"/>
      <c r="X21" s="397"/>
      <c r="Y21" s="397"/>
      <c r="Z21" s="398"/>
    </row>
    <row r="22" spans="1:26" ht="26.25" customHeight="1" x14ac:dyDescent="0.15">
      <c r="A22" s="27"/>
      <c r="B22" s="27"/>
      <c r="C22" s="51"/>
      <c r="D22" s="369"/>
      <c r="E22" s="369"/>
      <c r="F22" s="369"/>
      <c r="G22" s="369"/>
      <c r="H22" s="396"/>
      <c r="I22" s="397"/>
      <c r="J22" s="397"/>
      <c r="K22" s="397"/>
      <c r="L22" s="397"/>
      <c r="M22" s="398"/>
      <c r="N22" s="34"/>
      <c r="O22" s="29"/>
      <c r="P22" s="51"/>
      <c r="Q22" s="369"/>
      <c r="R22" s="369"/>
      <c r="S22" s="369"/>
      <c r="T22" s="369"/>
      <c r="U22" s="396"/>
      <c r="V22" s="397"/>
      <c r="W22" s="397"/>
      <c r="X22" s="397"/>
      <c r="Y22" s="397"/>
      <c r="Z22" s="398"/>
    </row>
    <row r="23" spans="1:26" ht="26.25" customHeight="1" x14ac:dyDescent="0.15">
      <c r="A23" s="27"/>
      <c r="B23" s="27"/>
      <c r="C23" s="51"/>
      <c r="D23" s="369"/>
      <c r="E23" s="369"/>
      <c r="F23" s="369"/>
      <c r="G23" s="369"/>
      <c r="H23" s="396"/>
      <c r="I23" s="397"/>
      <c r="J23" s="397"/>
      <c r="K23" s="397"/>
      <c r="L23" s="397"/>
      <c r="M23" s="398"/>
      <c r="N23" s="34"/>
      <c r="O23" s="29"/>
      <c r="P23" s="51"/>
      <c r="Q23" s="369"/>
      <c r="R23" s="369"/>
      <c r="S23" s="369"/>
      <c r="T23" s="369"/>
      <c r="U23" s="396"/>
      <c r="V23" s="397"/>
      <c r="W23" s="397"/>
      <c r="X23" s="397"/>
      <c r="Y23" s="397"/>
      <c r="Z23" s="398"/>
    </row>
    <row r="24" spans="1:26" ht="26.25" customHeight="1" x14ac:dyDescent="0.15">
      <c r="A24" s="27"/>
      <c r="B24" s="27"/>
      <c r="C24" s="51"/>
      <c r="D24" s="369"/>
      <c r="E24" s="369"/>
      <c r="F24" s="369"/>
      <c r="G24" s="369"/>
      <c r="H24" s="396"/>
      <c r="I24" s="397"/>
      <c r="J24" s="397"/>
      <c r="K24" s="397"/>
      <c r="L24" s="397"/>
      <c r="M24" s="398"/>
      <c r="N24" s="34"/>
      <c r="O24" s="29"/>
      <c r="P24" s="51"/>
      <c r="Q24" s="369"/>
      <c r="R24" s="369"/>
      <c r="S24" s="369"/>
      <c r="T24" s="369"/>
      <c r="U24" s="396"/>
      <c r="V24" s="397"/>
      <c r="W24" s="397"/>
      <c r="X24" s="397"/>
      <c r="Y24" s="397"/>
      <c r="Z24" s="398"/>
    </row>
    <row r="25" spans="1:26" ht="18.75" customHeight="1" x14ac:dyDescent="0.15">
      <c r="A25" s="27"/>
      <c r="B25" s="27"/>
      <c r="C25" s="393" t="s">
        <v>48</v>
      </c>
      <c r="D25" s="375"/>
      <c r="E25" s="375"/>
      <c r="F25" s="395" t="s">
        <v>46</v>
      </c>
      <c r="G25" s="395"/>
      <c r="H25" s="369"/>
      <c r="I25" s="369"/>
      <c r="J25" s="369"/>
      <c r="K25" s="369"/>
      <c r="L25" s="369"/>
      <c r="M25" s="369"/>
      <c r="N25" s="34"/>
      <c r="O25" s="29"/>
      <c r="P25" s="393" t="s">
        <v>48</v>
      </c>
      <c r="Q25" s="375"/>
      <c r="R25" s="375"/>
      <c r="S25" s="395" t="s">
        <v>46</v>
      </c>
      <c r="T25" s="395"/>
      <c r="U25" s="369"/>
      <c r="V25" s="369"/>
      <c r="W25" s="369"/>
      <c r="X25" s="369"/>
      <c r="Y25" s="369"/>
      <c r="Z25" s="369"/>
    </row>
    <row r="26" spans="1:26" ht="18.75" customHeight="1" x14ac:dyDescent="0.15">
      <c r="A26" s="27"/>
      <c r="B26" s="27"/>
      <c r="C26" s="394"/>
      <c r="D26" s="377"/>
      <c r="E26" s="377"/>
      <c r="F26" s="377"/>
      <c r="G26" s="377"/>
      <c r="H26" s="369"/>
      <c r="I26" s="369"/>
      <c r="J26" s="369"/>
      <c r="K26" s="369"/>
      <c r="L26" s="369"/>
      <c r="M26" s="369"/>
      <c r="N26" s="34"/>
      <c r="O26" s="29"/>
      <c r="P26" s="394"/>
      <c r="Q26" s="377"/>
      <c r="R26" s="377"/>
      <c r="S26" s="377"/>
      <c r="T26" s="377"/>
      <c r="U26" s="369"/>
      <c r="V26" s="369"/>
      <c r="W26" s="369"/>
      <c r="X26" s="369"/>
      <c r="Y26" s="369"/>
      <c r="Z26" s="369"/>
    </row>
    <row r="27" spans="1:26" ht="22.5" customHeight="1" x14ac:dyDescent="0.15">
      <c r="A27" s="27"/>
      <c r="B27" s="27"/>
      <c r="C27" s="53"/>
      <c r="D27" s="54"/>
      <c r="E27" s="54"/>
      <c r="F27" s="54"/>
      <c r="G27" s="55"/>
      <c r="H27" s="55"/>
      <c r="I27" s="55"/>
      <c r="J27" s="55"/>
      <c r="K27" s="55"/>
      <c r="L27" s="55"/>
      <c r="M27" s="55"/>
      <c r="N27" s="27"/>
      <c r="O27" s="27"/>
      <c r="P27" s="53"/>
      <c r="Q27" s="54"/>
      <c r="R27" s="54"/>
      <c r="S27" s="54"/>
      <c r="T27" s="55"/>
      <c r="U27" s="55"/>
      <c r="V27" s="55"/>
      <c r="W27" s="55"/>
      <c r="X27" s="55"/>
      <c r="Y27" s="55"/>
      <c r="Z27" s="55"/>
    </row>
    <row r="28" spans="1:26" ht="13.5" x14ac:dyDescent="0.15">
      <c r="N28" s="27"/>
      <c r="O28" s="27"/>
    </row>
    <row r="29" spans="1:26" ht="13.5" x14ac:dyDescent="0.15">
      <c r="N29" s="27"/>
      <c r="O29" s="27"/>
    </row>
    <row r="30" spans="1:26" ht="13.5" x14ac:dyDescent="0.15">
      <c r="N30" s="27"/>
      <c r="O30" s="27"/>
    </row>
    <row r="31" spans="1:26" ht="13.5" x14ac:dyDescent="0.15">
      <c r="N31" s="27"/>
      <c r="O31" s="27"/>
    </row>
    <row r="32" spans="1:26" ht="13.5" x14ac:dyDescent="0.15">
      <c r="N32" s="27"/>
      <c r="O32" s="27"/>
    </row>
    <row r="33" spans="14:15" ht="13.5" x14ac:dyDescent="0.15">
      <c r="N33" s="27"/>
      <c r="O33" s="27"/>
    </row>
    <row r="34" spans="14:15" ht="13.5" x14ac:dyDescent="0.15">
      <c r="N34" s="27"/>
      <c r="O34" s="27"/>
    </row>
    <row r="35" spans="14:15" ht="13.5" x14ac:dyDescent="0.15">
      <c r="N35" s="27"/>
      <c r="O35" s="27"/>
    </row>
    <row r="36" spans="14:15" ht="13.5" x14ac:dyDescent="0.15">
      <c r="N36" s="27"/>
      <c r="O36" s="27"/>
    </row>
    <row r="37" spans="14:15" ht="13.5" x14ac:dyDescent="0.15">
      <c r="N37" s="27"/>
      <c r="O37" s="27"/>
    </row>
    <row r="38" spans="14:15" ht="13.5" x14ac:dyDescent="0.15">
      <c r="N38" s="27"/>
      <c r="O38" s="27"/>
    </row>
    <row r="39" spans="14:15" ht="13.5" x14ac:dyDescent="0.15">
      <c r="N39" s="27"/>
      <c r="O39" s="27"/>
    </row>
    <row r="40" spans="14:15" ht="13.5" x14ac:dyDescent="0.15">
      <c r="N40" s="27"/>
      <c r="O40" s="27"/>
    </row>
    <row r="41" spans="14:15" ht="13.5" x14ac:dyDescent="0.15">
      <c r="N41" s="27"/>
      <c r="O41" s="27"/>
    </row>
    <row r="42" spans="14:15" ht="13.5" x14ac:dyDescent="0.15">
      <c r="N42" s="27"/>
      <c r="O42" s="27"/>
    </row>
    <row r="43" spans="14:15" ht="13.5" x14ac:dyDescent="0.15">
      <c r="N43" s="27"/>
      <c r="O43" s="27"/>
    </row>
    <row r="44" spans="14:15" ht="13.5" x14ac:dyDescent="0.15">
      <c r="N44" s="27"/>
      <c r="O44" s="27"/>
    </row>
    <row r="45" spans="14:15" ht="13.5" x14ac:dyDescent="0.15">
      <c r="N45" s="27"/>
      <c r="O45" s="27"/>
    </row>
    <row r="46" spans="14:15" ht="13.5" x14ac:dyDescent="0.15">
      <c r="N46" s="27"/>
      <c r="O46" s="27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9FF99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 x14ac:dyDescent="0.1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 x14ac:dyDescent="0.2">
      <c r="A1" s="272" t="s">
        <v>102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Q1" s="276" t="s">
        <v>185</v>
      </c>
      <c r="R1" s="277"/>
      <c r="S1" s="277"/>
      <c r="T1" s="277"/>
      <c r="U1" s="278">
        <f>名簿!$D$3</f>
        <v>0</v>
      </c>
      <c r="V1" s="278"/>
      <c r="W1" s="278"/>
      <c r="X1" s="278"/>
      <c r="Y1" s="279"/>
      <c r="Z1" s="276" t="s">
        <v>186</v>
      </c>
      <c r="AA1" s="277"/>
      <c r="AB1" s="227">
        <f>名簿!$D$8</f>
        <v>0</v>
      </c>
      <c r="AC1" s="225"/>
      <c r="AD1" s="225"/>
      <c r="AE1" s="264">
        <f>名簿!$D$3</f>
        <v>0</v>
      </c>
      <c r="AF1" s="265"/>
      <c r="AG1" s="266"/>
    </row>
    <row r="2" spans="1:33" ht="15.95" customHeight="1" thickBot="1" x14ac:dyDescent="0.2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5.95" customHeight="1" thickBot="1" x14ac:dyDescent="0.2">
      <c r="A3" s="268" t="s">
        <v>91</v>
      </c>
      <c r="B3" s="270" t="s">
        <v>86</v>
      </c>
      <c r="C3" s="260" t="s">
        <v>75</v>
      </c>
      <c r="D3" s="260" t="s">
        <v>72</v>
      </c>
      <c r="E3" s="260" t="s">
        <v>100</v>
      </c>
      <c r="F3" s="260" t="s">
        <v>71</v>
      </c>
      <c r="G3" s="260" t="s">
        <v>77</v>
      </c>
      <c r="H3" s="260" t="s">
        <v>78</v>
      </c>
      <c r="I3" s="267" t="s">
        <v>85</v>
      </c>
      <c r="J3" s="267"/>
      <c r="K3" s="267"/>
      <c r="L3" s="267"/>
      <c r="M3" s="267"/>
      <c r="N3" s="267"/>
      <c r="O3" s="262" t="s">
        <v>80</v>
      </c>
      <c r="Q3" s="268" t="s">
        <v>91</v>
      </c>
      <c r="R3" s="270" t="s">
        <v>86</v>
      </c>
      <c r="S3" s="260" t="s">
        <v>75</v>
      </c>
      <c r="T3" s="260" t="s">
        <v>72</v>
      </c>
      <c r="U3" s="260" t="s">
        <v>100</v>
      </c>
      <c r="V3" s="260" t="s">
        <v>71</v>
      </c>
      <c r="W3" s="260" t="s">
        <v>77</v>
      </c>
      <c r="X3" s="260" t="s">
        <v>78</v>
      </c>
      <c r="Y3" s="267" t="s">
        <v>85</v>
      </c>
      <c r="Z3" s="267"/>
      <c r="AA3" s="267"/>
      <c r="AB3" s="267"/>
      <c r="AC3" s="267"/>
      <c r="AD3" s="267"/>
      <c r="AE3" s="262" t="s">
        <v>80</v>
      </c>
    </row>
    <row r="4" spans="1:33" ht="15.95" customHeight="1" thickTop="1" thickBot="1" x14ac:dyDescent="0.2">
      <c r="A4" s="269"/>
      <c r="B4" s="271"/>
      <c r="C4" s="261"/>
      <c r="D4" s="261"/>
      <c r="E4" s="261"/>
      <c r="F4" s="261"/>
      <c r="G4" s="261"/>
      <c r="H4" s="261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63"/>
      <c r="Q4" s="269"/>
      <c r="R4" s="271"/>
      <c r="S4" s="261"/>
      <c r="T4" s="261"/>
      <c r="U4" s="261"/>
      <c r="V4" s="261"/>
      <c r="W4" s="261"/>
      <c r="X4" s="261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63"/>
    </row>
    <row r="5" spans="1:33" ht="15.95" customHeight="1" thickTop="1" x14ac:dyDescent="0.15">
      <c r="A5" s="223">
        <v>1</v>
      </c>
      <c r="B5" s="238" t="str">
        <f t="shared" ref="B5:B36" si="0">IF(VLOOKUP(A5,記②男,2,FALSE)="","",VLOOKUP(A5,記②男,2,FALSE))</f>
        <v/>
      </c>
      <c r="C5" s="241" t="str">
        <f t="shared" ref="C5:C68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IF(B5="","",IF(VLOOKUP(A5,記②男,5,FALSE)="","",VLOOKUP(A5,記②男,5,FALSE)))</f>
        <v/>
      </c>
      <c r="J5" s="136" t="str">
        <f t="shared" ref="J5:J36" si="6">IF(B5="","",IF(VLOOKUP(A5,記②男,6,FALSE)="","",VLOOKUP(A5,記②男,6,FALSE)))</f>
        <v/>
      </c>
      <c r="K5" s="135" t="str">
        <f t="shared" ref="K5:K36" si="7">IF(B5="","",IF(VLOOKUP(A5,記②男,7,FALSE)="","",VLOOKUP(A5,記②男,7,FALSE)))</f>
        <v/>
      </c>
      <c r="L5" s="136" t="str">
        <f t="shared" ref="L5:L36" si="8">IF(B5="","",IF(VLOOKUP(A5,記②男,8,FALSE)="","",VLOOKUP(A5,記②男,8,FALSE)))</f>
        <v/>
      </c>
      <c r="M5" s="135" t="str">
        <f t="shared" ref="M5:M36" si="9">IF(B5="","",IF(VLOOKUP(A5,記②男,9,FALSE)="","",VLOOKUP(A5,記②男,9,FALSE)))</f>
        <v/>
      </c>
      <c r="N5" s="136" t="str">
        <f t="shared" ref="N5:N36" si="10">IF(B5="","",IF(VLOOKUP(A5,記②男,10,FALSE)="","",VLOOKUP(A5,記②男,10,FALSE)))</f>
        <v/>
      </c>
      <c r="O5" s="187" t="str">
        <f t="shared" ref="O5:O68" si="11">IF(B5="","",IF(VLOOKUP(B5,名簿,8,FALSE)="","",VLOOKUP(B5,名簿,8,FALSE)))</f>
        <v/>
      </c>
      <c r="Q5" s="222">
        <v>1</v>
      </c>
      <c r="R5" s="233" t="str">
        <f t="shared" ref="R5:R36" si="12">IF(VLOOKUP(Q5,記②女,2,FALSE)="","",VLOOKUP(Q5,記②女,2,FALSE))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IF(R5="","",IF(VLOOKUP(Q5,記②女,5,FALSE)="","",VLOOKUP(Q5,記②女,5,FALSE)))</f>
        <v/>
      </c>
      <c r="Z5" s="143" t="str">
        <f t="shared" ref="Z5:Z36" si="18">IF(R5="","",IF(VLOOKUP(Q5,記②女,6,FALSE)="","",VLOOKUP(Q5,記②女,6,FALSE)))</f>
        <v/>
      </c>
      <c r="AA5" s="142" t="str">
        <f t="shared" ref="AA5:AA36" si="19">IF(R5="","",IF(VLOOKUP(Q5,記②女,7,FALSE)="","",VLOOKUP(Q5,記②女,7,FALSE)))</f>
        <v/>
      </c>
      <c r="AB5" s="143" t="str">
        <f t="shared" ref="AB5:AB36" si="20">IF(R5="","",IF(VLOOKUP(Q5,記②女,8,FALSE)="","",VLOOKUP(Q5,記②女,8,FALSE)))</f>
        <v/>
      </c>
      <c r="AC5" s="142" t="str">
        <f t="shared" ref="AC5:AC36" si="21">IF(R5="","",IF(VLOOKUP(Q5,記②女,9,FALSE)="","",VLOOKUP(Q5,記②女,9,FALSE)))</f>
        <v/>
      </c>
      <c r="AD5" s="143" t="str">
        <f t="shared" ref="AD5:AD36" si="22">IF(R5="","",IF(VLOOKUP(Q5,記②女,10,FALSE)="","",VLOOKUP(Q5,記②女,10,FALSE)))</f>
        <v/>
      </c>
      <c r="AE5" s="190" t="str">
        <f t="shared" ref="AE5:AE68" si="23">IF(R5="","",IF(VLOOKUP(R5,名簿,8,FALSE)="","",VLOOKUP(R5,名簿,8,FALSE)))</f>
        <v/>
      </c>
    </row>
    <row r="6" spans="1:33" ht="15.95" customHeight="1" x14ac:dyDescent="0.15">
      <c r="A6" s="68">
        <v>2</v>
      </c>
      <c r="B6" s="239" t="str">
        <f t="shared" si="0"/>
        <v/>
      </c>
      <c r="C6" s="73" t="str">
        <f t="shared" si="1"/>
        <v/>
      </c>
      <c r="D6" s="74" t="str">
        <f t="shared" ref="D6:D69" si="24">IF(B6="","",$U$1)</f>
        <v/>
      </c>
      <c r="E6" s="74" t="str">
        <f t="shared" si="2"/>
        <v/>
      </c>
      <c r="F6" s="74" t="str">
        <f t="shared" ref="F6:F69" si="25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si="11"/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6">IF(R6="","",$U$1)</f>
        <v/>
      </c>
      <c r="U6" s="92" t="str">
        <f t="shared" si="14"/>
        <v/>
      </c>
      <c r="V6" s="92" t="str">
        <f t="shared" ref="V6:V69" si="27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5.95" customHeight="1" x14ac:dyDescent="0.15">
      <c r="A7" s="68">
        <v>3</v>
      </c>
      <c r="B7" s="239" t="str">
        <f t="shared" si="0"/>
        <v/>
      </c>
      <c r="C7" s="73" t="str">
        <f t="shared" si="1"/>
        <v/>
      </c>
      <c r="D7" s="74" t="str">
        <f t="shared" si="24"/>
        <v/>
      </c>
      <c r="E7" s="74" t="str">
        <f t="shared" si="2"/>
        <v/>
      </c>
      <c r="F7" s="74" t="str">
        <f t="shared" si="25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11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6"/>
        <v/>
      </c>
      <c r="U7" s="92" t="str">
        <f t="shared" si="14"/>
        <v/>
      </c>
      <c r="V7" s="92" t="str">
        <f t="shared" si="27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5.95" customHeight="1" x14ac:dyDescent="0.15">
      <c r="A8" s="68">
        <v>4</v>
      </c>
      <c r="B8" s="239" t="str">
        <f t="shared" si="0"/>
        <v/>
      </c>
      <c r="C8" s="73" t="str">
        <f t="shared" si="1"/>
        <v/>
      </c>
      <c r="D8" s="74" t="str">
        <f t="shared" si="24"/>
        <v/>
      </c>
      <c r="E8" s="74" t="str">
        <f t="shared" si="2"/>
        <v/>
      </c>
      <c r="F8" s="74" t="str">
        <f t="shared" si="25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11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6"/>
        <v/>
      </c>
      <c r="U8" s="92" t="str">
        <f t="shared" si="14"/>
        <v/>
      </c>
      <c r="V8" s="92" t="str">
        <f t="shared" si="27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5.95" customHeight="1" x14ac:dyDescent="0.15">
      <c r="A9" s="68">
        <v>5</v>
      </c>
      <c r="B9" s="239" t="str">
        <f t="shared" si="0"/>
        <v/>
      </c>
      <c r="C9" s="73" t="str">
        <f t="shared" si="1"/>
        <v/>
      </c>
      <c r="D9" s="74" t="str">
        <f t="shared" si="24"/>
        <v/>
      </c>
      <c r="E9" s="74" t="str">
        <f t="shared" si="2"/>
        <v/>
      </c>
      <c r="F9" s="74" t="str">
        <f t="shared" si="25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11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6"/>
        <v/>
      </c>
      <c r="U9" s="92" t="str">
        <f t="shared" si="14"/>
        <v/>
      </c>
      <c r="V9" s="92" t="str">
        <f t="shared" si="27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5.95" customHeight="1" x14ac:dyDescent="0.15">
      <c r="A10" s="68">
        <v>6</v>
      </c>
      <c r="B10" s="239" t="str">
        <f t="shared" si="0"/>
        <v/>
      </c>
      <c r="C10" s="73" t="str">
        <f t="shared" si="1"/>
        <v/>
      </c>
      <c r="D10" s="74" t="str">
        <f t="shared" si="24"/>
        <v/>
      </c>
      <c r="E10" s="74" t="str">
        <f t="shared" si="2"/>
        <v/>
      </c>
      <c r="F10" s="74" t="str">
        <f t="shared" si="25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11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6"/>
        <v/>
      </c>
      <c r="U10" s="92" t="str">
        <f t="shared" si="14"/>
        <v/>
      </c>
      <c r="V10" s="92" t="str">
        <f t="shared" si="27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5.95" customHeight="1" x14ac:dyDescent="0.15">
      <c r="A11" s="68">
        <v>7</v>
      </c>
      <c r="B11" s="239" t="str">
        <f t="shared" si="0"/>
        <v/>
      </c>
      <c r="C11" s="73" t="str">
        <f t="shared" si="1"/>
        <v/>
      </c>
      <c r="D11" s="74" t="str">
        <f t="shared" si="24"/>
        <v/>
      </c>
      <c r="E11" s="74" t="str">
        <f t="shared" si="2"/>
        <v/>
      </c>
      <c r="F11" s="74" t="str">
        <f t="shared" si="25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11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6"/>
        <v/>
      </c>
      <c r="U11" s="92" t="str">
        <f t="shared" si="14"/>
        <v/>
      </c>
      <c r="V11" s="92" t="str">
        <f t="shared" si="27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5.95" customHeight="1" x14ac:dyDescent="0.15">
      <c r="A12" s="68">
        <v>8</v>
      </c>
      <c r="B12" s="239" t="str">
        <f t="shared" si="0"/>
        <v/>
      </c>
      <c r="C12" s="73" t="str">
        <f t="shared" si="1"/>
        <v/>
      </c>
      <c r="D12" s="74" t="str">
        <f t="shared" si="24"/>
        <v/>
      </c>
      <c r="E12" s="74" t="str">
        <f t="shared" si="2"/>
        <v/>
      </c>
      <c r="F12" s="74" t="str">
        <f t="shared" si="25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11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6"/>
        <v/>
      </c>
      <c r="U12" s="92" t="str">
        <f t="shared" si="14"/>
        <v/>
      </c>
      <c r="V12" s="92" t="str">
        <f t="shared" si="27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5.95" customHeight="1" x14ac:dyDescent="0.15">
      <c r="A13" s="68">
        <v>9</v>
      </c>
      <c r="B13" s="239" t="str">
        <f t="shared" si="0"/>
        <v/>
      </c>
      <c r="C13" s="73" t="str">
        <f t="shared" si="1"/>
        <v/>
      </c>
      <c r="D13" s="74" t="str">
        <f t="shared" si="24"/>
        <v/>
      </c>
      <c r="E13" s="74" t="str">
        <f t="shared" si="2"/>
        <v/>
      </c>
      <c r="F13" s="74" t="str">
        <f t="shared" si="25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11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6"/>
        <v/>
      </c>
      <c r="U13" s="92" t="str">
        <f t="shared" si="14"/>
        <v/>
      </c>
      <c r="V13" s="92" t="str">
        <f t="shared" si="27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5.95" customHeight="1" x14ac:dyDescent="0.15">
      <c r="A14" s="68">
        <v>10</v>
      </c>
      <c r="B14" s="239" t="str">
        <f t="shared" si="0"/>
        <v/>
      </c>
      <c r="C14" s="73" t="str">
        <f t="shared" si="1"/>
        <v/>
      </c>
      <c r="D14" s="74" t="str">
        <f t="shared" si="24"/>
        <v/>
      </c>
      <c r="E14" s="74" t="str">
        <f t="shared" si="2"/>
        <v/>
      </c>
      <c r="F14" s="74" t="str">
        <f t="shared" si="25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11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6"/>
        <v/>
      </c>
      <c r="U14" s="92" t="str">
        <f t="shared" si="14"/>
        <v/>
      </c>
      <c r="V14" s="92" t="str">
        <f t="shared" si="27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5.95" customHeight="1" x14ac:dyDescent="0.15">
      <c r="A15" s="68">
        <v>11</v>
      </c>
      <c r="B15" s="239" t="str">
        <f t="shared" si="0"/>
        <v/>
      </c>
      <c r="C15" s="73" t="str">
        <f t="shared" si="1"/>
        <v/>
      </c>
      <c r="D15" s="74" t="str">
        <f t="shared" si="24"/>
        <v/>
      </c>
      <c r="E15" s="74" t="str">
        <f t="shared" si="2"/>
        <v/>
      </c>
      <c r="F15" s="74" t="str">
        <f t="shared" si="25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11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6"/>
        <v/>
      </c>
      <c r="U15" s="92" t="str">
        <f t="shared" si="14"/>
        <v/>
      </c>
      <c r="V15" s="92" t="str">
        <f t="shared" si="27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5.95" customHeight="1" x14ac:dyDescent="0.15">
      <c r="A16" s="68">
        <v>12</v>
      </c>
      <c r="B16" s="239" t="str">
        <f t="shared" si="0"/>
        <v/>
      </c>
      <c r="C16" s="73" t="str">
        <f t="shared" si="1"/>
        <v/>
      </c>
      <c r="D16" s="74" t="str">
        <f t="shared" si="24"/>
        <v/>
      </c>
      <c r="E16" s="74" t="str">
        <f t="shared" si="2"/>
        <v/>
      </c>
      <c r="F16" s="74" t="str">
        <f t="shared" si="25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11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6"/>
        <v/>
      </c>
      <c r="U16" s="92" t="str">
        <f t="shared" si="14"/>
        <v/>
      </c>
      <c r="V16" s="92" t="str">
        <f t="shared" si="27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5.95" customHeight="1" x14ac:dyDescent="0.15">
      <c r="A17" s="68">
        <v>13</v>
      </c>
      <c r="B17" s="239" t="str">
        <f t="shared" si="0"/>
        <v/>
      </c>
      <c r="C17" s="73" t="str">
        <f t="shared" si="1"/>
        <v/>
      </c>
      <c r="D17" s="74" t="str">
        <f t="shared" si="24"/>
        <v/>
      </c>
      <c r="E17" s="74" t="str">
        <f t="shared" si="2"/>
        <v/>
      </c>
      <c r="F17" s="74" t="str">
        <f t="shared" si="25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11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6"/>
        <v/>
      </c>
      <c r="U17" s="92" t="str">
        <f t="shared" si="14"/>
        <v/>
      </c>
      <c r="V17" s="92" t="str">
        <f t="shared" si="27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5.95" customHeight="1" x14ac:dyDescent="0.15">
      <c r="A18" s="68">
        <v>14</v>
      </c>
      <c r="B18" s="239" t="str">
        <f t="shared" si="0"/>
        <v/>
      </c>
      <c r="C18" s="73" t="str">
        <f t="shared" si="1"/>
        <v/>
      </c>
      <c r="D18" s="74" t="str">
        <f t="shared" si="24"/>
        <v/>
      </c>
      <c r="E18" s="74" t="str">
        <f t="shared" si="2"/>
        <v/>
      </c>
      <c r="F18" s="74" t="str">
        <f t="shared" si="25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11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6"/>
        <v/>
      </c>
      <c r="U18" s="92" t="str">
        <f t="shared" si="14"/>
        <v/>
      </c>
      <c r="V18" s="92" t="str">
        <f t="shared" si="27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5.95" customHeight="1" x14ac:dyDescent="0.15">
      <c r="A19" s="68">
        <v>15</v>
      </c>
      <c r="B19" s="239" t="str">
        <f t="shared" si="0"/>
        <v/>
      </c>
      <c r="C19" s="73" t="str">
        <f t="shared" si="1"/>
        <v/>
      </c>
      <c r="D19" s="74" t="str">
        <f t="shared" si="24"/>
        <v/>
      </c>
      <c r="E19" s="74" t="str">
        <f t="shared" si="2"/>
        <v/>
      </c>
      <c r="F19" s="74" t="str">
        <f t="shared" si="25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11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6"/>
        <v/>
      </c>
      <c r="U19" s="92" t="str">
        <f t="shared" si="14"/>
        <v/>
      </c>
      <c r="V19" s="92" t="str">
        <f t="shared" si="27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5.95" customHeight="1" x14ac:dyDescent="0.15">
      <c r="A20" s="68">
        <v>16</v>
      </c>
      <c r="B20" s="239" t="str">
        <f t="shared" si="0"/>
        <v/>
      </c>
      <c r="C20" s="73" t="str">
        <f t="shared" si="1"/>
        <v/>
      </c>
      <c r="D20" s="74" t="str">
        <f t="shared" si="24"/>
        <v/>
      </c>
      <c r="E20" s="74" t="str">
        <f t="shared" si="2"/>
        <v/>
      </c>
      <c r="F20" s="74" t="str">
        <f t="shared" si="25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11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6"/>
        <v/>
      </c>
      <c r="U20" s="92" t="str">
        <f t="shared" si="14"/>
        <v/>
      </c>
      <c r="V20" s="92" t="str">
        <f t="shared" si="27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5.95" customHeight="1" x14ac:dyDescent="0.15">
      <c r="A21" s="68">
        <v>17</v>
      </c>
      <c r="B21" s="239" t="str">
        <f t="shared" si="0"/>
        <v/>
      </c>
      <c r="C21" s="73" t="str">
        <f t="shared" si="1"/>
        <v/>
      </c>
      <c r="D21" s="74" t="str">
        <f t="shared" si="24"/>
        <v/>
      </c>
      <c r="E21" s="74" t="str">
        <f t="shared" si="2"/>
        <v/>
      </c>
      <c r="F21" s="74" t="str">
        <f t="shared" si="25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11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6"/>
        <v/>
      </c>
      <c r="U21" s="92" t="str">
        <f t="shared" si="14"/>
        <v/>
      </c>
      <c r="V21" s="92" t="str">
        <f t="shared" si="27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5.95" customHeight="1" x14ac:dyDescent="0.15">
      <c r="A22" s="68">
        <v>18</v>
      </c>
      <c r="B22" s="239" t="str">
        <f t="shared" si="0"/>
        <v/>
      </c>
      <c r="C22" s="73" t="str">
        <f t="shared" si="1"/>
        <v/>
      </c>
      <c r="D22" s="74" t="str">
        <f t="shared" si="24"/>
        <v/>
      </c>
      <c r="E22" s="74" t="str">
        <f t="shared" si="2"/>
        <v/>
      </c>
      <c r="F22" s="74" t="str">
        <f t="shared" si="25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11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6"/>
        <v/>
      </c>
      <c r="U22" s="92" t="str">
        <f t="shared" si="14"/>
        <v/>
      </c>
      <c r="V22" s="92" t="str">
        <f t="shared" si="27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5.95" customHeight="1" x14ac:dyDescent="0.15">
      <c r="A23" s="68">
        <v>19</v>
      </c>
      <c r="B23" s="239" t="str">
        <f t="shared" si="0"/>
        <v/>
      </c>
      <c r="C23" s="73" t="str">
        <f t="shared" si="1"/>
        <v/>
      </c>
      <c r="D23" s="74" t="str">
        <f t="shared" si="24"/>
        <v/>
      </c>
      <c r="E23" s="74" t="str">
        <f t="shared" si="2"/>
        <v/>
      </c>
      <c r="F23" s="74" t="str">
        <f t="shared" si="25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11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6"/>
        <v/>
      </c>
      <c r="U23" s="92" t="str">
        <f t="shared" si="14"/>
        <v/>
      </c>
      <c r="V23" s="92" t="str">
        <f t="shared" si="27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5.95" customHeight="1" x14ac:dyDescent="0.15">
      <c r="A24" s="68">
        <v>20</v>
      </c>
      <c r="B24" s="239" t="str">
        <f t="shared" si="0"/>
        <v/>
      </c>
      <c r="C24" s="73" t="str">
        <f t="shared" si="1"/>
        <v/>
      </c>
      <c r="D24" s="74" t="str">
        <f t="shared" si="24"/>
        <v/>
      </c>
      <c r="E24" s="74" t="str">
        <f t="shared" si="2"/>
        <v/>
      </c>
      <c r="F24" s="74" t="str">
        <f t="shared" si="25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11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6"/>
        <v/>
      </c>
      <c r="U24" s="92" t="str">
        <f t="shared" si="14"/>
        <v/>
      </c>
      <c r="V24" s="92" t="str">
        <f t="shared" si="27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5.95" customHeight="1" x14ac:dyDescent="0.15">
      <c r="A25" s="68">
        <v>21</v>
      </c>
      <c r="B25" s="239" t="str">
        <f t="shared" si="0"/>
        <v/>
      </c>
      <c r="C25" s="73" t="str">
        <f t="shared" si="1"/>
        <v/>
      </c>
      <c r="D25" s="74" t="str">
        <f t="shared" si="24"/>
        <v/>
      </c>
      <c r="E25" s="74" t="str">
        <f t="shared" si="2"/>
        <v/>
      </c>
      <c r="F25" s="74" t="str">
        <f t="shared" si="25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11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6"/>
        <v/>
      </c>
      <c r="U25" s="92" t="str">
        <f t="shared" si="14"/>
        <v/>
      </c>
      <c r="V25" s="92" t="str">
        <f t="shared" si="27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5.95" customHeight="1" x14ac:dyDescent="0.15">
      <c r="A26" s="68">
        <v>22</v>
      </c>
      <c r="B26" s="239" t="str">
        <f t="shared" si="0"/>
        <v/>
      </c>
      <c r="C26" s="73" t="str">
        <f t="shared" si="1"/>
        <v/>
      </c>
      <c r="D26" s="74" t="str">
        <f t="shared" si="24"/>
        <v/>
      </c>
      <c r="E26" s="74" t="str">
        <f t="shared" si="2"/>
        <v/>
      </c>
      <c r="F26" s="74" t="str">
        <f t="shared" si="25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11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6"/>
        <v/>
      </c>
      <c r="U26" s="92" t="str">
        <f t="shared" si="14"/>
        <v/>
      </c>
      <c r="V26" s="92" t="str">
        <f t="shared" si="27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5.95" customHeight="1" x14ac:dyDescent="0.15">
      <c r="A27" s="68">
        <v>23</v>
      </c>
      <c r="B27" s="239" t="str">
        <f t="shared" si="0"/>
        <v/>
      </c>
      <c r="C27" s="73" t="str">
        <f t="shared" si="1"/>
        <v/>
      </c>
      <c r="D27" s="74" t="str">
        <f t="shared" si="24"/>
        <v/>
      </c>
      <c r="E27" s="74" t="str">
        <f t="shared" si="2"/>
        <v/>
      </c>
      <c r="F27" s="74" t="str">
        <f t="shared" si="25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11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6"/>
        <v/>
      </c>
      <c r="U27" s="92" t="str">
        <f t="shared" si="14"/>
        <v/>
      </c>
      <c r="V27" s="92" t="str">
        <f t="shared" si="27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5.95" customHeight="1" x14ac:dyDescent="0.15">
      <c r="A28" s="68">
        <v>24</v>
      </c>
      <c r="B28" s="239" t="str">
        <f t="shared" si="0"/>
        <v/>
      </c>
      <c r="C28" s="73" t="str">
        <f t="shared" si="1"/>
        <v/>
      </c>
      <c r="D28" s="74" t="str">
        <f t="shared" si="24"/>
        <v/>
      </c>
      <c r="E28" s="74" t="str">
        <f t="shared" si="2"/>
        <v/>
      </c>
      <c r="F28" s="74" t="str">
        <f t="shared" si="25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11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6"/>
        <v/>
      </c>
      <c r="U28" s="92" t="str">
        <f t="shared" si="14"/>
        <v/>
      </c>
      <c r="V28" s="92" t="str">
        <f t="shared" si="27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5.95" customHeight="1" x14ac:dyDescent="0.15">
      <c r="A29" s="68">
        <v>25</v>
      </c>
      <c r="B29" s="239" t="str">
        <f t="shared" si="0"/>
        <v/>
      </c>
      <c r="C29" s="73" t="str">
        <f t="shared" si="1"/>
        <v/>
      </c>
      <c r="D29" s="74" t="str">
        <f t="shared" si="24"/>
        <v/>
      </c>
      <c r="E29" s="74" t="str">
        <f t="shared" si="2"/>
        <v/>
      </c>
      <c r="F29" s="74" t="str">
        <f t="shared" si="25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11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6"/>
        <v/>
      </c>
      <c r="U29" s="92" t="str">
        <f t="shared" si="14"/>
        <v/>
      </c>
      <c r="V29" s="92" t="str">
        <f t="shared" si="27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5.95" customHeight="1" x14ac:dyDescent="0.15">
      <c r="A30" s="68">
        <v>26</v>
      </c>
      <c r="B30" s="239" t="str">
        <f t="shared" si="0"/>
        <v/>
      </c>
      <c r="C30" s="73" t="str">
        <f t="shared" si="1"/>
        <v/>
      </c>
      <c r="D30" s="74" t="str">
        <f t="shared" si="24"/>
        <v/>
      </c>
      <c r="E30" s="74" t="str">
        <f t="shared" si="2"/>
        <v/>
      </c>
      <c r="F30" s="74" t="str">
        <f t="shared" si="25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11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6"/>
        <v/>
      </c>
      <c r="U30" s="92" t="str">
        <f t="shared" si="14"/>
        <v/>
      </c>
      <c r="V30" s="92" t="str">
        <f t="shared" si="27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5.95" customHeight="1" x14ac:dyDescent="0.15">
      <c r="A31" s="68">
        <v>27</v>
      </c>
      <c r="B31" s="239" t="str">
        <f t="shared" si="0"/>
        <v/>
      </c>
      <c r="C31" s="73" t="str">
        <f t="shared" si="1"/>
        <v/>
      </c>
      <c r="D31" s="74" t="str">
        <f t="shared" si="24"/>
        <v/>
      </c>
      <c r="E31" s="74" t="str">
        <f t="shared" si="2"/>
        <v/>
      </c>
      <c r="F31" s="74" t="str">
        <f t="shared" si="25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11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6"/>
        <v/>
      </c>
      <c r="U31" s="92" t="str">
        <f t="shared" si="14"/>
        <v/>
      </c>
      <c r="V31" s="92" t="str">
        <f t="shared" si="27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5.95" customHeight="1" x14ac:dyDescent="0.15">
      <c r="A32" s="68">
        <v>28</v>
      </c>
      <c r="B32" s="239" t="str">
        <f t="shared" si="0"/>
        <v/>
      </c>
      <c r="C32" s="73" t="str">
        <f t="shared" si="1"/>
        <v/>
      </c>
      <c r="D32" s="74" t="str">
        <f t="shared" si="24"/>
        <v/>
      </c>
      <c r="E32" s="74" t="str">
        <f t="shared" si="2"/>
        <v/>
      </c>
      <c r="F32" s="74" t="str">
        <f t="shared" si="25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11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6"/>
        <v/>
      </c>
      <c r="U32" s="92" t="str">
        <f t="shared" si="14"/>
        <v/>
      </c>
      <c r="V32" s="92" t="str">
        <f t="shared" si="27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5.95" customHeight="1" x14ac:dyDescent="0.15">
      <c r="A33" s="68">
        <v>29</v>
      </c>
      <c r="B33" s="239" t="str">
        <f t="shared" si="0"/>
        <v/>
      </c>
      <c r="C33" s="73" t="str">
        <f t="shared" si="1"/>
        <v/>
      </c>
      <c r="D33" s="74" t="str">
        <f t="shared" si="24"/>
        <v/>
      </c>
      <c r="E33" s="74" t="str">
        <f t="shared" si="2"/>
        <v/>
      </c>
      <c r="F33" s="74" t="str">
        <f t="shared" si="25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11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6"/>
        <v/>
      </c>
      <c r="U33" s="92" t="str">
        <f t="shared" si="14"/>
        <v/>
      </c>
      <c r="V33" s="92" t="str">
        <f t="shared" si="27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5.95" customHeight="1" x14ac:dyDescent="0.15">
      <c r="A34" s="68">
        <v>30</v>
      </c>
      <c r="B34" s="239" t="str">
        <f t="shared" si="0"/>
        <v/>
      </c>
      <c r="C34" s="73" t="str">
        <f t="shared" si="1"/>
        <v/>
      </c>
      <c r="D34" s="74" t="str">
        <f t="shared" si="24"/>
        <v/>
      </c>
      <c r="E34" s="74" t="str">
        <f t="shared" si="2"/>
        <v/>
      </c>
      <c r="F34" s="74" t="str">
        <f t="shared" si="25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11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6"/>
        <v/>
      </c>
      <c r="U34" s="92" t="str">
        <f t="shared" si="14"/>
        <v/>
      </c>
      <c r="V34" s="92" t="str">
        <f t="shared" si="27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5.95" customHeight="1" x14ac:dyDescent="0.15">
      <c r="A35" s="68">
        <v>31</v>
      </c>
      <c r="B35" s="239" t="str">
        <f t="shared" si="0"/>
        <v/>
      </c>
      <c r="C35" s="73" t="str">
        <f t="shared" si="1"/>
        <v/>
      </c>
      <c r="D35" s="74" t="str">
        <f t="shared" si="24"/>
        <v/>
      </c>
      <c r="E35" s="74" t="str">
        <f t="shared" si="2"/>
        <v/>
      </c>
      <c r="F35" s="74" t="str">
        <f t="shared" si="25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11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6"/>
        <v/>
      </c>
      <c r="U35" s="92" t="str">
        <f t="shared" si="14"/>
        <v/>
      </c>
      <c r="V35" s="92" t="str">
        <f t="shared" si="27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5.95" customHeight="1" x14ac:dyDescent="0.15">
      <c r="A36" s="68">
        <v>32</v>
      </c>
      <c r="B36" s="239" t="str">
        <f t="shared" si="0"/>
        <v/>
      </c>
      <c r="C36" s="73" t="str">
        <f t="shared" si="1"/>
        <v/>
      </c>
      <c r="D36" s="74" t="str">
        <f t="shared" si="24"/>
        <v/>
      </c>
      <c r="E36" s="74" t="str">
        <f t="shared" si="2"/>
        <v/>
      </c>
      <c r="F36" s="74" t="str">
        <f t="shared" si="25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11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6"/>
        <v/>
      </c>
      <c r="U36" s="92" t="str">
        <f t="shared" si="14"/>
        <v/>
      </c>
      <c r="V36" s="92" t="str">
        <f t="shared" si="27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5.95" customHeight="1" x14ac:dyDescent="0.15">
      <c r="A37" s="68">
        <v>33</v>
      </c>
      <c r="B37" s="239" t="str">
        <f t="shared" ref="B37:B68" si="28">IF(VLOOKUP(A37,記②男,2,FALSE)="","",VLOOKUP(A37,記②男,2,FALSE))</f>
        <v/>
      </c>
      <c r="C37" s="73" t="str">
        <f t="shared" si="1"/>
        <v/>
      </c>
      <c r="D37" s="74" t="str">
        <f t="shared" si="24"/>
        <v/>
      </c>
      <c r="E37" s="74" t="str">
        <f t="shared" ref="E37:E68" si="29">IF(B37="","",IF(VLOOKUP(B37,名簿,3,FALSE)="","",VLOOKUP(B37,名簿,3,FALSE)))</f>
        <v/>
      </c>
      <c r="F37" s="74" t="str">
        <f t="shared" si="25"/>
        <v/>
      </c>
      <c r="G37" s="74" t="str">
        <f t="shared" ref="G37:G68" si="30">IF(B37="","",IF(VLOOKUP(B37,名簿,4,FALSE)="","",VLOOKUP(B37,名簿,4,FALSE)))</f>
        <v/>
      </c>
      <c r="H37" s="74" t="str">
        <f t="shared" ref="H37:H68" si="31">IF(B37="","",IF(VLOOKUP(B37,名簿,5,FALSE)="","",VLOOKUP(B37,名簿,5,FALSE)))</f>
        <v/>
      </c>
      <c r="I37" s="137" t="str">
        <f t="shared" ref="I37:I68" si="32">IF(B37="","",IF(VLOOKUP(A37,記②男,5,FALSE)="","",VLOOKUP(A37,記②男,5,FALSE)))</f>
        <v/>
      </c>
      <c r="J37" s="138" t="str">
        <f t="shared" ref="J37:J68" si="33">IF(B37="","",IF(VLOOKUP(A37,記②男,6,FALSE)="","",VLOOKUP(A37,記②男,6,FALSE)))</f>
        <v/>
      </c>
      <c r="K37" s="137" t="str">
        <f t="shared" ref="K37:K68" si="34">IF(B37="","",IF(VLOOKUP(A37,記②男,7,FALSE)="","",VLOOKUP(A37,記②男,7,FALSE)))</f>
        <v/>
      </c>
      <c r="L37" s="138" t="str">
        <f t="shared" ref="L37:L68" si="35">IF(B37="","",IF(VLOOKUP(A37,記②男,8,FALSE)="","",VLOOKUP(A37,記②男,8,FALSE)))</f>
        <v/>
      </c>
      <c r="M37" s="137" t="str">
        <f t="shared" ref="M37:M68" si="36">IF(B37="","",IF(VLOOKUP(A37,記②男,9,FALSE)="","",VLOOKUP(A37,記②男,9,FALSE)))</f>
        <v/>
      </c>
      <c r="N37" s="138" t="str">
        <f t="shared" ref="N37:N68" si="37">IF(B37="","",IF(VLOOKUP(A37,記②男,10,FALSE)="","",VLOOKUP(A37,記②男,10,FALSE)))</f>
        <v/>
      </c>
      <c r="O37" s="188" t="str">
        <f t="shared" si="11"/>
        <v/>
      </c>
      <c r="Q37" s="106">
        <v>33</v>
      </c>
      <c r="R37" s="234" t="str">
        <f t="shared" ref="R37:R68" si="38">IF(VLOOKUP(Q37,記②女,2,FALSE)="","",VLOOKUP(Q37,記②女,2,FALSE))</f>
        <v/>
      </c>
      <c r="S37" s="236" t="str">
        <f t="shared" ref="S37:S68" si="39">IF(R37="","",VLOOKUP(R37,名簿,2,FALSE))</f>
        <v/>
      </c>
      <c r="T37" s="92" t="str">
        <f t="shared" si="26"/>
        <v/>
      </c>
      <c r="U37" s="92" t="str">
        <f t="shared" ref="U37:U68" si="40">IF(R37="","",IF(VLOOKUP(R37,名簿,3,FALSE)="","",VLOOKUP(R37,名簿,3,FALSE)))</f>
        <v/>
      </c>
      <c r="V37" s="92" t="str">
        <f t="shared" si="27"/>
        <v/>
      </c>
      <c r="W37" s="92" t="str">
        <f t="shared" ref="W37:W68" si="41">IF(R37="","",IF(VLOOKUP(R37,名簿,4,FALSE)="","",VLOOKUP(R37,名簿,4,FALSE)))</f>
        <v/>
      </c>
      <c r="X37" s="92" t="str">
        <f t="shared" ref="X37:X68" si="42">IF(R37="","",IF(VLOOKUP(R37,名簿,5,FALSE)="","",VLOOKUP(R37,名簿,5,FALSE)))</f>
        <v/>
      </c>
      <c r="Y37" s="144" t="str">
        <f t="shared" ref="Y37:Y68" si="43">IF(R37="","",IF(VLOOKUP(Q37,記②女,5,FALSE)="","",VLOOKUP(Q37,記②女,5,FALSE)))</f>
        <v/>
      </c>
      <c r="Z37" s="145" t="str">
        <f t="shared" ref="Z37:Z68" si="44">IF(R37="","",IF(VLOOKUP(Q37,記②女,6,FALSE)="","",VLOOKUP(Q37,記②女,6,FALSE)))</f>
        <v/>
      </c>
      <c r="AA37" s="144" t="str">
        <f t="shared" ref="AA37:AA68" si="45">IF(R37="","",IF(VLOOKUP(Q37,記②女,7,FALSE)="","",VLOOKUP(Q37,記②女,7,FALSE)))</f>
        <v/>
      </c>
      <c r="AB37" s="145" t="str">
        <f t="shared" ref="AB37:AB68" si="46">IF(R37="","",IF(VLOOKUP(Q37,記②女,8,FALSE)="","",VLOOKUP(Q37,記②女,8,FALSE)))</f>
        <v/>
      </c>
      <c r="AC37" s="144" t="str">
        <f t="shared" ref="AC37:AC68" si="47">IF(R37="","",IF(VLOOKUP(Q37,記②女,9,FALSE)="","",VLOOKUP(Q37,記②女,9,FALSE)))</f>
        <v/>
      </c>
      <c r="AD37" s="145" t="str">
        <f t="shared" ref="AD37:AD68" si="48">IF(R37="","",IF(VLOOKUP(Q37,記②女,10,FALSE)="","",VLOOKUP(Q37,記②女,10,FALSE)))</f>
        <v/>
      </c>
      <c r="AE37" s="191" t="str">
        <f t="shared" si="23"/>
        <v/>
      </c>
    </row>
    <row r="38" spans="1:31" ht="15.95" customHeight="1" x14ac:dyDescent="0.15">
      <c r="A38" s="68">
        <v>34</v>
      </c>
      <c r="B38" s="239" t="str">
        <f t="shared" si="28"/>
        <v/>
      </c>
      <c r="C38" s="73" t="str">
        <f t="shared" si="1"/>
        <v/>
      </c>
      <c r="D38" s="74" t="str">
        <f t="shared" si="24"/>
        <v/>
      </c>
      <c r="E38" s="74" t="str">
        <f t="shared" si="29"/>
        <v/>
      </c>
      <c r="F38" s="74" t="str">
        <f t="shared" si="25"/>
        <v/>
      </c>
      <c r="G38" s="74" t="str">
        <f t="shared" si="30"/>
        <v/>
      </c>
      <c r="H38" s="74" t="str">
        <f t="shared" si="31"/>
        <v/>
      </c>
      <c r="I38" s="137" t="str">
        <f t="shared" si="32"/>
        <v/>
      </c>
      <c r="J38" s="138" t="str">
        <f t="shared" si="33"/>
        <v/>
      </c>
      <c r="K38" s="137" t="str">
        <f t="shared" si="34"/>
        <v/>
      </c>
      <c r="L38" s="138" t="str">
        <f t="shared" si="35"/>
        <v/>
      </c>
      <c r="M38" s="137" t="str">
        <f t="shared" si="36"/>
        <v/>
      </c>
      <c r="N38" s="138" t="str">
        <f t="shared" si="37"/>
        <v/>
      </c>
      <c r="O38" s="188" t="str">
        <f t="shared" si="11"/>
        <v/>
      </c>
      <c r="Q38" s="106">
        <v>34</v>
      </c>
      <c r="R38" s="234" t="str">
        <f t="shared" si="38"/>
        <v/>
      </c>
      <c r="S38" s="236" t="str">
        <f t="shared" si="39"/>
        <v/>
      </c>
      <c r="T38" s="92" t="str">
        <f t="shared" si="26"/>
        <v/>
      </c>
      <c r="U38" s="92" t="str">
        <f t="shared" si="40"/>
        <v/>
      </c>
      <c r="V38" s="92" t="str">
        <f t="shared" si="27"/>
        <v/>
      </c>
      <c r="W38" s="92" t="str">
        <f t="shared" si="41"/>
        <v/>
      </c>
      <c r="X38" s="92" t="str">
        <f t="shared" si="42"/>
        <v/>
      </c>
      <c r="Y38" s="144" t="str">
        <f t="shared" si="43"/>
        <v/>
      </c>
      <c r="Z38" s="145" t="str">
        <f t="shared" si="44"/>
        <v/>
      </c>
      <c r="AA38" s="144" t="str">
        <f t="shared" si="45"/>
        <v/>
      </c>
      <c r="AB38" s="145" t="str">
        <f t="shared" si="46"/>
        <v/>
      </c>
      <c r="AC38" s="144" t="str">
        <f t="shared" si="47"/>
        <v/>
      </c>
      <c r="AD38" s="145" t="str">
        <f t="shared" si="48"/>
        <v/>
      </c>
      <c r="AE38" s="191" t="str">
        <f t="shared" si="23"/>
        <v/>
      </c>
    </row>
    <row r="39" spans="1:31" ht="15.95" customHeight="1" x14ac:dyDescent="0.15">
      <c r="A39" s="68">
        <v>35</v>
      </c>
      <c r="B39" s="239" t="str">
        <f t="shared" si="28"/>
        <v/>
      </c>
      <c r="C39" s="73" t="str">
        <f t="shared" si="1"/>
        <v/>
      </c>
      <c r="D39" s="74" t="str">
        <f t="shared" si="24"/>
        <v/>
      </c>
      <c r="E39" s="74" t="str">
        <f t="shared" si="29"/>
        <v/>
      </c>
      <c r="F39" s="74" t="str">
        <f t="shared" si="25"/>
        <v/>
      </c>
      <c r="G39" s="74" t="str">
        <f t="shared" si="30"/>
        <v/>
      </c>
      <c r="H39" s="74" t="str">
        <f t="shared" si="31"/>
        <v/>
      </c>
      <c r="I39" s="137" t="str">
        <f t="shared" si="32"/>
        <v/>
      </c>
      <c r="J39" s="138" t="str">
        <f t="shared" si="33"/>
        <v/>
      </c>
      <c r="K39" s="137" t="str">
        <f t="shared" si="34"/>
        <v/>
      </c>
      <c r="L39" s="138" t="str">
        <f t="shared" si="35"/>
        <v/>
      </c>
      <c r="M39" s="137" t="str">
        <f t="shared" si="36"/>
        <v/>
      </c>
      <c r="N39" s="138" t="str">
        <f t="shared" si="37"/>
        <v/>
      </c>
      <c r="O39" s="188" t="str">
        <f t="shared" si="11"/>
        <v/>
      </c>
      <c r="Q39" s="106">
        <v>35</v>
      </c>
      <c r="R39" s="234" t="str">
        <f t="shared" si="38"/>
        <v/>
      </c>
      <c r="S39" s="236" t="str">
        <f t="shared" si="39"/>
        <v/>
      </c>
      <c r="T39" s="92" t="str">
        <f t="shared" si="26"/>
        <v/>
      </c>
      <c r="U39" s="92" t="str">
        <f t="shared" si="40"/>
        <v/>
      </c>
      <c r="V39" s="92" t="str">
        <f t="shared" si="27"/>
        <v/>
      </c>
      <c r="W39" s="92" t="str">
        <f t="shared" si="41"/>
        <v/>
      </c>
      <c r="X39" s="92" t="str">
        <f t="shared" si="42"/>
        <v/>
      </c>
      <c r="Y39" s="144" t="str">
        <f t="shared" si="43"/>
        <v/>
      </c>
      <c r="Z39" s="145" t="str">
        <f t="shared" si="44"/>
        <v/>
      </c>
      <c r="AA39" s="144" t="str">
        <f t="shared" si="45"/>
        <v/>
      </c>
      <c r="AB39" s="145" t="str">
        <f t="shared" si="46"/>
        <v/>
      </c>
      <c r="AC39" s="144" t="str">
        <f t="shared" si="47"/>
        <v/>
      </c>
      <c r="AD39" s="145" t="str">
        <f t="shared" si="48"/>
        <v/>
      </c>
      <c r="AE39" s="191" t="str">
        <f t="shared" si="23"/>
        <v/>
      </c>
    </row>
    <row r="40" spans="1:31" ht="15.95" customHeight="1" x14ac:dyDescent="0.15">
      <c r="A40" s="68">
        <v>36</v>
      </c>
      <c r="B40" s="239" t="str">
        <f t="shared" si="28"/>
        <v/>
      </c>
      <c r="C40" s="73" t="str">
        <f t="shared" si="1"/>
        <v/>
      </c>
      <c r="D40" s="74" t="str">
        <f t="shared" si="24"/>
        <v/>
      </c>
      <c r="E40" s="74" t="str">
        <f t="shared" si="29"/>
        <v/>
      </c>
      <c r="F40" s="74" t="str">
        <f t="shared" si="25"/>
        <v/>
      </c>
      <c r="G40" s="74" t="str">
        <f t="shared" si="30"/>
        <v/>
      </c>
      <c r="H40" s="74" t="str">
        <f t="shared" si="31"/>
        <v/>
      </c>
      <c r="I40" s="137" t="str">
        <f t="shared" si="32"/>
        <v/>
      </c>
      <c r="J40" s="138" t="str">
        <f t="shared" si="33"/>
        <v/>
      </c>
      <c r="K40" s="137" t="str">
        <f t="shared" si="34"/>
        <v/>
      </c>
      <c r="L40" s="138" t="str">
        <f t="shared" si="35"/>
        <v/>
      </c>
      <c r="M40" s="137" t="str">
        <f t="shared" si="36"/>
        <v/>
      </c>
      <c r="N40" s="138" t="str">
        <f t="shared" si="37"/>
        <v/>
      </c>
      <c r="O40" s="188" t="str">
        <f t="shared" si="11"/>
        <v/>
      </c>
      <c r="Q40" s="106">
        <v>36</v>
      </c>
      <c r="R40" s="234" t="str">
        <f t="shared" si="38"/>
        <v/>
      </c>
      <c r="S40" s="236" t="str">
        <f t="shared" si="39"/>
        <v/>
      </c>
      <c r="T40" s="92" t="str">
        <f t="shared" si="26"/>
        <v/>
      </c>
      <c r="U40" s="92" t="str">
        <f t="shared" si="40"/>
        <v/>
      </c>
      <c r="V40" s="92" t="str">
        <f t="shared" si="27"/>
        <v/>
      </c>
      <c r="W40" s="92" t="str">
        <f t="shared" si="41"/>
        <v/>
      </c>
      <c r="X40" s="92" t="str">
        <f t="shared" si="42"/>
        <v/>
      </c>
      <c r="Y40" s="144" t="str">
        <f t="shared" si="43"/>
        <v/>
      </c>
      <c r="Z40" s="145" t="str">
        <f t="shared" si="44"/>
        <v/>
      </c>
      <c r="AA40" s="144" t="str">
        <f t="shared" si="45"/>
        <v/>
      </c>
      <c r="AB40" s="145" t="str">
        <f t="shared" si="46"/>
        <v/>
      </c>
      <c r="AC40" s="144" t="str">
        <f t="shared" si="47"/>
        <v/>
      </c>
      <c r="AD40" s="145" t="str">
        <f t="shared" si="48"/>
        <v/>
      </c>
      <c r="AE40" s="191" t="str">
        <f t="shared" si="23"/>
        <v/>
      </c>
    </row>
    <row r="41" spans="1:31" ht="15.95" customHeight="1" x14ac:dyDescent="0.15">
      <c r="A41" s="68">
        <v>37</v>
      </c>
      <c r="B41" s="239" t="str">
        <f t="shared" si="28"/>
        <v/>
      </c>
      <c r="C41" s="73" t="str">
        <f t="shared" si="1"/>
        <v/>
      </c>
      <c r="D41" s="74" t="str">
        <f t="shared" si="24"/>
        <v/>
      </c>
      <c r="E41" s="74" t="str">
        <f t="shared" si="29"/>
        <v/>
      </c>
      <c r="F41" s="74" t="str">
        <f t="shared" si="25"/>
        <v/>
      </c>
      <c r="G41" s="74" t="str">
        <f t="shared" si="30"/>
        <v/>
      </c>
      <c r="H41" s="74" t="str">
        <f t="shared" si="31"/>
        <v/>
      </c>
      <c r="I41" s="137" t="str">
        <f t="shared" si="32"/>
        <v/>
      </c>
      <c r="J41" s="138" t="str">
        <f t="shared" si="33"/>
        <v/>
      </c>
      <c r="K41" s="137" t="str">
        <f t="shared" si="34"/>
        <v/>
      </c>
      <c r="L41" s="138" t="str">
        <f t="shared" si="35"/>
        <v/>
      </c>
      <c r="M41" s="137" t="str">
        <f t="shared" si="36"/>
        <v/>
      </c>
      <c r="N41" s="138" t="str">
        <f t="shared" si="37"/>
        <v/>
      </c>
      <c r="O41" s="188" t="str">
        <f t="shared" si="11"/>
        <v/>
      </c>
      <c r="Q41" s="106">
        <v>37</v>
      </c>
      <c r="R41" s="234" t="str">
        <f t="shared" si="38"/>
        <v/>
      </c>
      <c r="S41" s="236" t="str">
        <f t="shared" si="39"/>
        <v/>
      </c>
      <c r="T41" s="92" t="str">
        <f t="shared" si="26"/>
        <v/>
      </c>
      <c r="U41" s="92" t="str">
        <f t="shared" si="40"/>
        <v/>
      </c>
      <c r="V41" s="92" t="str">
        <f t="shared" si="27"/>
        <v/>
      </c>
      <c r="W41" s="92" t="str">
        <f t="shared" si="41"/>
        <v/>
      </c>
      <c r="X41" s="92" t="str">
        <f t="shared" si="42"/>
        <v/>
      </c>
      <c r="Y41" s="144" t="str">
        <f t="shared" si="43"/>
        <v/>
      </c>
      <c r="Z41" s="145" t="str">
        <f t="shared" si="44"/>
        <v/>
      </c>
      <c r="AA41" s="144" t="str">
        <f t="shared" si="45"/>
        <v/>
      </c>
      <c r="AB41" s="145" t="str">
        <f t="shared" si="46"/>
        <v/>
      </c>
      <c r="AC41" s="144" t="str">
        <f t="shared" si="47"/>
        <v/>
      </c>
      <c r="AD41" s="145" t="str">
        <f t="shared" si="48"/>
        <v/>
      </c>
      <c r="AE41" s="191" t="str">
        <f t="shared" si="23"/>
        <v/>
      </c>
    </row>
    <row r="42" spans="1:31" ht="15.95" customHeight="1" x14ac:dyDescent="0.15">
      <c r="A42" s="68">
        <v>38</v>
      </c>
      <c r="B42" s="239" t="str">
        <f t="shared" si="28"/>
        <v/>
      </c>
      <c r="C42" s="73" t="str">
        <f t="shared" si="1"/>
        <v/>
      </c>
      <c r="D42" s="74" t="str">
        <f t="shared" si="24"/>
        <v/>
      </c>
      <c r="E42" s="74" t="str">
        <f t="shared" si="29"/>
        <v/>
      </c>
      <c r="F42" s="74" t="str">
        <f t="shared" si="25"/>
        <v/>
      </c>
      <c r="G42" s="74" t="str">
        <f t="shared" si="30"/>
        <v/>
      </c>
      <c r="H42" s="74" t="str">
        <f t="shared" si="31"/>
        <v/>
      </c>
      <c r="I42" s="137" t="str">
        <f t="shared" si="32"/>
        <v/>
      </c>
      <c r="J42" s="138" t="str">
        <f t="shared" si="33"/>
        <v/>
      </c>
      <c r="K42" s="137" t="str">
        <f t="shared" si="34"/>
        <v/>
      </c>
      <c r="L42" s="138" t="str">
        <f t="shared" si="35"/>
        <v/>
      </c>
      <c r="M42" s="137" t="str">
        <f t="shared" si="36"/>
        <v/>
      </c>
      <c r="N42" s="138" t="str">
        <f t="shared" si="37"/>
        <v/>
      </c>
      <c r="O42" s="188" t="str">
        <f t="shared" si="11"/>
        <v/>
      </c>
      <c r="Q42" s="106">
        <v>38</v>
      </c>
      <c r="R42" s="234" t="str">
        <f t="shared" si="38"/>
        <v/>
      </c>
      <c r="S42" s="236" t="str">
        <f t="shared" si="39"/>
        <v/>
      </c>
      <c r="T42" s="92" t="str">
        <f t="shared" si="26"/>
        <v/>
      </c>
      <c r="U42" s="92" t="str">
        <f t="shared" si="40"/>
        <v/>
      </c>
      <c r="V42" s="92" t="str">
        <f t="shared" si="27"/>
        <v/>
      </c>
      <c r="W42" s="92" t="str">
        <f t="shared" si="41"/>
        <v/>
      </c>
      <c r="X42" s="92" t="str">
        <f t="shared" si="42"/>
        <v/>
      </c>
      <c r="Y42" s="144" t="str">
        <f t="shared" si="43"/>
        <v/>
      </c>
      <c r="Z42" s="145" t="str">
        <f t="shared" si="44"/>
        <v/>
      </c>
      <c r="AA42" s="144" t="str">
        <f t="shared" si="45"/>
        <v/>
      </c>
      <c r="AB42" s="145" t="str">
        <f t="shared" si="46"/>
        <v/>
      </c>
      <c r="AC42" s="144" t="str">
        <f t="shared" si="47"/>
        <v/>
      </c>
      <c r="AD42" s="145" t="str">
        <f t="shared" si="48"/>
        <v/>
      </c>
      <c r="AE42" s="191" t="str">
        <f t="shared" si="23"/>
        <v/>
      </c>
    </row>
    <row r="43" spans="1:31" ht="15.95" customHeight="1" x14ac:dyDescent="0.15">
      <c r="A43" s="68">
        <v>39</v>
      </c>
      <c r="B43" s="239" t="str">
        <f t="shared" si="28"/>
        <v/>
      </c>
      <c r="C43" s="73" t="str">
        <f t="shared" si="1"/>
        <v/>
      </c>
      <c r="D43" s="74" t="str">
        <f t="shared" si="24"/>
        <v/>
      </c>
      <c r="E43" s="74" t="str">
        <f t="shared" si="29"/>
        <v/>
      </c>
      <c r="F43" s="74" t="str">
        <f t="shared" si="25"/>
        <v/>
      </c>
      <c r="G43" s="74" t="str">
        <f t="shared" si="30"/>
        <v/>
      </c>
      <c r="H43" s="74" t="str">
        <f t="shared" si="31"/>
        <v/>
      </c>
      <c r="I43" s="137" t="str">
        <f t="shared" si="32"/>
        <v/>
      </c>
      <c r="J43" s="138" t="str">
        <f t="shared" si="33"/>
        <v/>
      </c>
      <c r="K43" s="137" t="str">
        <f t="shared" si="34"/>
        <v/>
      </c>
      <c r="L43" s="138" t="str">
        <f t="shared" si="35"/>
        <v/>
      </c>
      <c r="M43" s="137" t="str">
        <f t="shared" si="36"/>
        <v/>
      </c>
      <c r="N43" s="138" t="str">
        <f t="shared" si="37"/>
        <v/>
      </c>
      <c r="O43" s="188" t="str">
        <f t="shared" si="11"/>
        <v/>
      </c>
      <c r="Q43" s="106">
        <v>39</v>
      </c>
      <c r="R43" s="234" t="str">
        <f t="shared" si="38"/>
        <v/>
      </c>
      <c r="S43" s="236" t="str">
        <f t="shared" si="39"/>
        <v/>
      </c>
      <c r="T43" s="92" t="str">
        <f t="shared" si="26"/>
        <v/>
      </c>
      <c r="U43" s="92" t="str">
        <f t="shared" si="40"/>
        <v/>
      </c>
      <c r="V43" s="92" t="str">
        <f t="shared" si="27"/>
        <v/>
      </c>
      <c r="W43" s="92" t="str">
        <f t="shared" si="41"/>
        <v/>
      </c>
      <c r="X43" s="92" t="str">
        <f t="shared" si="42"/>
        <v/>
      </c>
      <c r="Y43" s="144" t="str">
        <f t="shared" si="43"/>
        <v/>
      </c>
      <c r="Z43" s="145" t="str">
        <f t="shared" si="44"/>
        <v/>
      </c>
      <c r="AA43" s="144" t="str">
        <f t="shared" si="45"/>
        <v/>
      </c>
      <c r="AB43" s="145" t="str">
        <f t="shared" si="46"/>
        <v/>
      </c>
      <c r="AC43" s="144" t="str">
        <f t="shared" si="47"/>
        <v/>
      </c>
      <c r="AD43" s="145" t="str">
        <f t="shared" si="48"/>
        <v/>
      </c>
      <c r="AE43" s="191" t="str">
        <f t="shared" si="23"/>
        <v/>
      </c>
    </row>
    <row r="44" spans="1:31" ht="15.95" customHeight="1" x14ac:dyDescent="0.15">
      <c r="A44" s="68">
        <v>40</v>
      </c>
      <c r="B44" s="239" t="str">
        <f t="shared" si="28"/>
        <v/>
      </c>
      <c r="C44" s="73" t="str">
        <f t="shared" si="1"/>
        <v/>
      </c>
      <c r="D44" s="74" t="str">
        <f t="shared" si="24"/>
        <v/>
      </c>
      <c r="E44" s="74" t="str">
        <f t="shared" si="29"/>
        <v/>
      </c>
      <c r="F44" s="74" t="str">
        <f t="shared" si="25"/>
        <v/>
      </c>
      <c r="G44" s="74" t="str">
        <f t="shared" si="30"/>
        <v/>
      </c>
      <c r="H44" s="74" t="str">
        <f t="shared" si="31"/>
        <v/>
      </c>
      <c r="I44" s="137" t="str">
        <f t="shared" si="32"/>
        <v/>
      </c>
      <c r="J44" s="138" t="str">
        <f t="shared" si="33"/>
        <v/>
      </c>
      <c r="K44" s="137" t="str">
        <f t="shared" si="34"/>
        <v/>
      </c>
      <c r="L44" s="138" t="str">
        <f t="shared" si="35"/>
        <v/>
      </c>
      <c r="M44" s="137" t="str">
        <f t="shared" si="36"/>
        <v/>
      </c>
      <c r="N44" s="138" t="str">
        <f t="shared" si="37"/>
        <v/>
      </c>
      <c r="O44" s="188" t="str">
        <f t="shared" si="11"/>
        <v/>
      </c>
      <c r="Q44" s="106">
        <v>40</v>
      </c>
      <c r="R44" s="234" t="str">
        <f t="shared" si="38"/>
        <v/>
      </c>
      <c r="S44" s="236" t="str">
        <f t="shared" si="39"/>
        <v/>
      </c>
      <c r="T44" s="92" t="str">
        <f t="shared" si="26"/>
        <v/>
      </c>
      <c r="U44" s="92" t="str">
        <f t="shared" si="40"/>
        <v/>
      </c>
      <c r="V44" s="92" t="str">
        <f t="shared" si="27"/>
        <v/>
      </c>
      <c r="W44" s="92" t="str">
        <f t="shared" si="41"/>
        <v/>
      </c>
      <c r="X44" s="92" t="str">
        <f t="shared" si="42"/>
        <v/>
      </c>
      <c r="Y44" s="144" t="str">
        <f t="shared" si="43"/>
        <v/>
      </c>
      <c r="Z44" s="145" t="str">
        <f t="shared" si="44"/>
        <v/>
      </c>
      <c r="AA44" s="144" t="str">
        <f t="shared" si="45"/>
        <v/>
      </c>
      <c r="AB44" s="145" t="str">
        <f t="shared" si="46"/>
        <v/>
      </c>
      <c r="AC44" s="144" t="str">
        <f t="shared" si="47"/>
        <v/>
      </c>
      <c r="AD44" s="145" t="str">
        <f t="shared" si="48"/>
        <v/>
      </c>
      <c r="AE44" s="191" t="str">
        <f t="shared" si="23"/>
        <v/>
      </c>
    </row>
    <row r="45" spans="1:31" ht="15.95" customHeight="1" x14ac:dyDescent="0.15">
      <c r="A45" s="68">
        <v>41</v>
      </c>
      <c r="B45" s="239" t="str">
        <f t="shared" si="28"/>
        <v/>
      </c>
      <c r="C45" s="73" t="str">
        <f t="shared" si="1"/>
        <v/>
      </c>
      <c r="D45" s="74" t="str">
        <f t="shared" si="24"/>
        <v/>
      </c>
      <c r="E45" s="74" t="str">
        <f t="shared" si="29"/>
        <v/>
      </c>
      <c r="F45" s="74" t="str">
        <f t="shared" si="25"/>
        <v/>
      </c>
      <c r="G45" s="74" t="str">
        <f t="shared" si="30"/>
        <v/>
      </c>
      <c r="H45" s="74" t="str">
        <f t="shared" si="31"/>
        <v/>
      </c>
      <c r="I45" s="137" t="str">
        <f t="shared" si="32"/>
        <v/>
      </c>
      <c r="J45" s="138" t="str">
        <f t="shared" si="33"/>
        <v/>
      </c>
      <c r="K45" s="137" t="str">
        <f t="shared" si="34"/>
        <v/>
      </c>
      <c r="L45" s="138" t="str">
        <f t="shared" si="35"/>
        <v/>
      </c>
      <c r="M45" s="137" t="str">
        <f t="shared" si="36"/>
        <v/>
      </c>
      <c r="N45" s="138" t="str">
        <f t="shared" si="37"/>
        <v/>
      </c>
      <c r="O45" s="188" t="str">
        <f t="shared" si="11"/>
        <v/>
      </c>
      <c r="Q45" s="106">
        <v>41</v>
      </c>
      <c r="R45" s="234" t="str">
        <f t="shared" si="38"/>
        <v/>
      </c>
      <c r="S45" s="236" t="str">
        <f t="shared" si="39"/>
        <v/>
      </c>
      <c r="T45" s="92" t="str">
        <f t="shared" si="26"/>
        <v/>
      </c>
      <c r="U45" s="92" t="str">
        <f t="shared" si="40"/>
        <v/>
      </c>
      <c r="V45" s="92" t="str">
        <f t="shared" si="27"/>
        <v/>
      </c>
      <c r="W45" s="92" t="str">
        <f t="shared" si="41"/>
        <v/>
      </c>
      <c r="X45" s="92" t="str">
        <f t="shared" si="42"/>
        <v/>
      </c>
      <c r="Y45" s="144" t="str">
        <f t="shared" si="43"/>
        <v/>
      </c>
      <c r="Z45" s="145" t="str">
        <f t="shared" si="44"/>
        <v/>
      </c>
      <c r="AA45" s="144" t="str">
        <f t="shared" si="45"/>
        <v/>
      </c>
      <c r="AB45" s="145" t="str">
        <f t="shared" si="46"/>
        <v/>
      </c>
      <c r="AC45" s="144" t="str">
        <f t="shared" si="47"/>
        <v/>
      </c>
      <c r="AD45" s="145" t="str">
        <f t="shared" si="48"/>
        <v/>
      </c>
      <c r="AE45" s="191" t="str">
        <f t="shared" si="23"/>
        <v/>
      </c>
    </row>
    <row r="46" spans="1:31" ht="15.95" customHeight="1" x14ac:dyDescent="0.15">
      <c r="A46" s="68">
        <v>42</v>
      </c>
      <c r="B46" s="239" t="str">
        <f t="shared" si="28"/>
        <v/>
      </c>
      <c r="C46" s="73" t="str">
        <f t="shared" si="1"/>
        <v/>
      </c>
      <c r="D46" s="74" t="str">
        <f t="shared" si="24"/>
        <v/>
      </c>
      <c r="E46" s="74" t="str">
        <f t="shared" si="29"/>
        <v/>
      </c>
      <c r="F46" s="74" t="str">
        <f t="shared" si="25"/>
        <v/>
      </c>
      <c r="G46" s="74" t="str">
        <f t="shared" si="30"/>
        <v/>
      </c>
      <c r="H46" s="74" t="str">
        <f t="shared" si="31"/>
        <v/>
      </c>
      <c r="I46" s="137" t="str">
        <f t="shared" si="32"/>
        <v/>
      </c>
      <c r="J46" s="138" t="str">
        <f t="shared" si="33"/>
        <v/>
      </c>
      <c r="K46" s="137" t="str">
        <f t="shared" si="34"/>
        <v/>
      </c>
      <c r="L46" s="138" t="str">
        <f t="shared" si="35"/>
        <v/>
      </c>
      <c r="M46" s="137" t="str">
        <f t="shared" si="36"/>
        <v/>
      </c>
      <c r="N46" s="138" t="str">
        <f t="shared" si="37"/>
        <v/>
      </c>
      <c r="O46" s="188" t="str">
        <f t="shared" si="11"/>
        <v/>
      </c>
      <c r="Q46" s="106">
        <v>42</v>
      </c>
      <c r="R46" s="234" t="str">
        <f t="shared" si="38"/>
        <v/>
      </c>
      <c r="S46" s="236" t="str">
        <f t="shared" si="39"/>
        <v/>
      </c>
      <c r="T46" s="92" t="str">
        <f t="shared" si="26"/>
        <v/>
      </c>
      <c r="U46" s="92" t="str">
        <f t="shared" si="40"/>
        <v/>
      </c>
      <c r="V46" s="92" t="str">
        <f t="shared" si="27"/>
        <v/>
      </c>
      <c r="W46" s="92" t="str">
        <f t="shared" si="41"/>
        <v/>
      </c>
      <c r="X46" s="92" t="str">
        <f t="shared" si="42"/>
        <v/>
      </c>
      <c r="Y46" s="144" t="str">
        <f t="shared" si="43"/>
        <v/>
      </c>
      <c r="Z46" s="145" t="str">
        <f t="shared" si="44"/>
        <v/>
      </c>
      <c r="AA46" s="144" t="str">
        <f t="shared" si="45"/>
        <v/>
      </c>
      <c r="AB46" s="145" t="str">
        <f t="shared" si="46"/>
        <v/>
      </c>
      <c r="AC46" s="144" t="str">
        <f t="shared" si="47"/>
        <v/>
      </c>
      <c r="AD46" s="145" t="str">
        <f t="shared" si="48"/>
        <v/>
      </c>
      <c r="AE46" s="191" t="str">
        <f t="shared" si="23"/>
        <v/>
      </c>
    </row>
    <row r="47" spans="1:31" ht="15.95" customHeight="1" x14ac:dyDescent="0.15">
      <c r="A47" s="68">
        <v>43</v>
      </c>
      <c r="B47" s="239" t="str">
        <f t="shared" si="28"/>
        <v/>
      </c>
      <c r="C47" s="73" t="str">
        <f t="shared" si="1"/>
        <v/>
      </c>
      <c r="D47" s="74" t="str">
        <f t="shared" si="24"/>
        <v/>
      </c>
      <c r="E47" s="74" t="str">
        <f t="shared" si="29"/>
        <v/>
      </c>
      <c r="F47" s="74" t="str">
        <f t="shared" si="25"/>
        <v/>
      </c>
      <c r="G47" s="74" t="str">
        <f t="shared" si="30"/>
        <v/>
      </c>
      <c r="H47" s="74" t="str">
        <f t="shared" si="31"/>
        <v/>
      </c>
      <c r="I47" s="137" t="str">
        <f t="shared" si="32"/>
        <v/>
      </c>
      <c r="J47" s="138" t="str">
        <f t="shared" si="33"/>
        <v/>
      </c>
      <c r="K47" s="137" t="str">
        <f t="shared" si="34"/>
        <v/>
      </c>
      <c r="L47" s="138" t="str">
        <f t="shared" si="35"/>
        <v/>
      </c>
      <c r="M47" s="137" t="str">
        <f t="shared" si="36"/>
        <v/>
      </c>
      <c r="N47" s="138" t="str">
        <f t="shared" si="37"/>
        <v/>
      </c>
      <c r="O47" s="188" t="str">
        <f t="shared" si="11"/>
        <v/>
      </c>
      <c r="Q47" s="106">
        <v>43</v>
      </c>
      <c r="R47" s="234" t="str">
        <f t="shared" si="38"/>
        <v/>
      </c>
      <c r="S47" s="236" t="str">
        <f t="shared" si="39"/>
        <v/>
      </c>
      <c r="T47" s="92" t="str">
        <f t="shared" si="26"/>
        <v/>
      </c>
      <c r="U47" s="92" t="str">
        <f t="shared" si="40"/>
        <v/>
      </c>
      <c r="V47" s="92" t="str">
        <f t="shared" si="27"/>
        <v/>
      </c>
      <c r="W47" s="92" t="str">
        <f t="shared" si="41"/>
        <v/>
      </c>
      <c r="X47" s="92" t="str">
        <f t="shared" si="42"/>
        <v/>
      </c>
      <c r="Y47" s="144" t="str">
        <f t="shared" si="43"/>
        <v/>
      </c>
      <c r="Z47" s="145" t="str">
        <f t="shared" si="44"/>
        <v/>
      </c>
      <c r="AA47" s="144" t="str">
        <f t="shared" si="45"/>
        <v/>
      </c>
      <c r="AB47" s="145" t="str">
        <f t="shared" si="46"/>
        <v/>
      </c>
      <c r="AC47" s="144" t="str">
        <f t="shared" si="47"/>
        <v/>
      </c>
      <c r="AD47" s="145" t="str">
        <f t="shared" si="48"/>
        <v/>
      </c>
      <c r="AE47" s="191" t="str">
        <f t="shared" si="23"/>
        <v/>
      </c>
    </row>
    <row r="48" spans="1:31" ht="15.95" customHeight="1" x14ac:dyDescent="0.15">
      <c r="A48" s="68">
        <v>44</v>
      </c>
      <c r="B48" s="239" t="str">
        <f t="shared" si="28"/>
        <v/>
      </c>
      <c r="C48" s="73" t="str">
        <f t="shared" si="1"/>
        <v/>
      </c>
      <c r="D48" s="74" t="str">
        <f t="shared" si="24"/>
        <v/>
      </c>
      <c r="E48" s="74" t="str">
        <f t="shared" si="29"/>
        <v/>
      </c>
      <c r="F48" s="74" t="str">
        <f t="shared" si="25"/>
        <v/>
      </c>
      <c r="G48" s="74" t="str">
        <f t="shared" si="30"/>
        <v/>
      </c>
      <c r="H48" s="74" t="str">
        <f t="shared" si="31"/>
        <v/>
      </c>
      <c r="I48" s="137" t="str">
        <f t="shared" si="32"/>
        <v/>
      </c>
      <c r="J48" s="138" t="str">
        <f t="shared" si="33"/>
        <v/>
      </c>
      <c r="K48" s="137" t="str">
        <f t="shared" si="34"/>
        <v/>
      </c>
      <c r="L48" s="138" t="str">
        <f t="shared" si="35"/>
        <v/>
      </c>
      <c r="M48" s="137" t="str">
        <f t="shared" si="36"/>
        <v/>
      </c>
      <c r="N48" s="138" t="str">
        <f t="shared" si="37"/>
        <v/>
      </c>
      <c r="O48" s="188" t="str">
        <f t="shared" si="11"/>
        <v/>
      </c>
      <c r="Q48" s="106">
        <v>44</v>
      </c>
      <c r="R48" s="234" t="str">
        <f t="shared" si="38"/>
        <v/>
      </c>
      <c r="S48" s="236" t="str">
        <f t="shared" si="39"/>
        <v/>
      </c>
      <c r="T48" s="92" t="str">
        <f t="shared" si="26"/>
        <v/>
      </c>
      <c r="U48" s="92" t="str">
        <f t="shared" si="40"/>
        <v/>
      </c>
      <c r="V48" s="92" t="str">
        <f t="shared" si="27"/>
        <v/>
      </c>
      <c r="W48" s="92" t="str">
        <f t="shared" si="41"/>
        <v/>
      </c>
      <c r="X48" s="92" t="str">
        <f t="shared" si="42"/>
        <v/>
      </c>
      <c r="Y48" s="144" t="str">
        <f t="shared" si="43"/>
        <v/>
      </c>
      <c r="Z48" s="145" t="str">
        <f t="shared" si="44"/>
        <v/>
      </c>
      <c r="AA48" s="144" t="str">
        <f t="shared" si="45"/>
        <v/>
      </c>
      <c r="AB48" s="145" t="str">
        <f t="shared" si="46"/>
        <v/>
      </c>
      <c r="AC48" s="144" t="str">
        <f t="shared" si="47"/>
        <v/>
      </c>
      <c r="AD48" s="145" t="str">
        <f t="shared" si="48"/>
        <v/>
      </c>
      <c r="AE48" s="191" t="str">
        <f t="shared" si="23"/>
        <v/>
      </c>
    </row>
    <row r="49" spans="1:31" ht="15.95" customHeight="1" x14ac:dyDescent="0.15">
      <c r="A49" s="68">
        <v>45</v>
      </c>
      <c r="B49" s="239" t="str">
        <f t="shared" si="28"/>
        <v/>
      </c>
      <c r="C49" s="73" t="str">
        <f t="shared" si="1"/>
        <v/>
      </c>
      <c r="D49" s="74" t="str">
        <f t="shared" si="24"/>
        <v/>
      </c>
      <c r="E49" s="74" t="str">
        <f t="shared" si="29"/>
        <v/>
      </c>
      <c r="F49" s="74" t="str">
        <f t="shared" si="25"/>
        <v/>
      </c>
      <c r="G49" s="74" t="str">
        <f t="shared" si="30"/>
        <v/>
      </c>
      <c r="H49" s="74" t="str">
        <f t="shared" si="31"/>
        <v/>
      </c>
      <c r="I49" s="137" t="str">
        <f t="shared" si="32"/>
        <v/>
      </c>
      <c r="J49" s="138" t="str">
        <f t="shared" si="33"/>
        <v/>
      </c>
      <c r="K49" s="137" t="str">
        <f t="shared" si="34"/>
        <v/>
      </c>
      <c r="L49" s="138" t="str">
        <f t="shared" si="35"/>
        <v/>
      </c>
      <c r="M49" s="137" t="str">
        <f t="shared" si="36"/>
        <v/>
      </c>
      <c r="N49" s="138" t="str">
        <f t="shared" si="37"/>
        <v/>
      </c>
      <c r="O49" s="188" t="str">
        <f t="shared" si="11"/>
        <v/>
      </c>
      <c r="Q49" s="106">
        <v>45</v>
      </c>
      <c r="R49" s="234" t="str">
        <f t="shared" si="38"/>
        <v/>
      </c>
      <c r="S49" s="236" t="str">
        <f t="shared" si="39"/>
        <v/>
      </c>
      <c r="T49" s="92" t="str">
        <f t="shared" si="26"/>
        <v/>
      </c>
      <c r="U49" s="92" t="str">
        <f t="shared" si="40"/>
        <v/>
      </c>
      <c r="V49" s="92" t="str">
        <f t="shared" si="27"/>
        <v/>
      </c>
      <c r="W49" s="92" t="str">
        <f t="shared" si="41"/>
        <v/>
      </c>
      <c r="X49" s="92" t="str">
        <f t="shared" si="42"/>
        <v/>
      </c>
      <c r="Y49" s="144" t="str">
        <f t="shared" si="43"/>
        <v/>
      </c>
      <c r="Z49" s="145" t="str">
        <f t="shared" si="44"/>
        <v/>
      </c>
      <c r="AA49" s="144" t="str">
        <f t="shared" si="45"/>
        <v/>
      </c>
      <c r="AB49" s="145" t="str">
        <f t="shared" si="46"/>
        <v/>
      </c>
      <c r="AC49" s="144" t="str">
        <f t="shared" si="47"/>
        <v/>
      </c>
      <c r="AD49" s="145" t="str">
        <f t="shared" si="48"/>
        <v/>
      </c>
      <c r="AE49" s="191" t="str">
        <f t="shared" si="23"/>
        <v/>
      </c>
    </row>
    <row r="50" spans="1:31" ht="15.95" customHeight="1" x14ac:dyDescent="0.15">
      <c r="A50" s="68">
        <v>46</v>
      </c>
      <c r="B50" s="239" t="str">
        <f t="shared" si="28"/>
        <v/>
      </c>
      <c r="C50" s="73" t="str">
        <f t="shared" si="1"/>
        <v/>
      </c>
      <c r="D50" s="74" t="str">
        <f t="shared" si="24"/>
        <v/>
      </c>
      <c r="E50" s="74" t="str">
        <f t="shared" si="29"/>
        <v/>
      </c>
      <c r="F50" s="74" t="str">
        <f t="shared" si="25"/>
        <v/>
      </c>
      <c r="G50" s="74" t="str">
        <f t="shared" si="30"/>
        <v/>
      </c>
      <c r="H50" s="74" t="str">
        <f t="shared" si="31"/>
        <v/>
      </c>
      <c r="I50" s="137" t="str">
        <f t="shared" si="32"/>
        <v/>
      </c>
      <c r="J50" s="138" t="str">
        <f t="shared" si="33"/>
        <v/>
      </c>
      <c r="K50" s="137" t="str">
        <f t="shared" si="34"/>
        <v/>
      </c>
      <c r="L50" s="138" t="str">
        <f t="shared" si="35"/>
        <v/>
      </c>
      <c r="M50" s="137" t="str">
        <f t="shared" si="36"/>
        <v/>
      </c>
      <c r="N50" s="138" t="str">
        <f t="shared" si="37"/>
        <v/>
      </c>
      <c r="O50" s="188" t="str">
        <f t="shared" si="11"/>
        <v/>
      </c>
      <c r="Q50" s="106">
        <v>46</v>
      </c>
      <c r="R50" s="234" t="str">
        <f t="shared" si="38"/>
        <v/>
      </c>
      <c r="S50" s="236" t="str">
        <f t="shared" si="39"/>
        <v/>
      </c>
      <c r="T50" s="92" t="str">
        <f t="shared" si="26"/>
        <v/>
      </c>
      <c r="U50" s="92" t="str">
        <f t="shared" si="40"/>
        <v/>
      </c>
      <c r="V50" s="92" t="str">
        <f t="shared" si="27"/>
        <v/>
      </c>
      <c r="W50" s="92" t="str">
        <f t="shared" si="41"/>
        <v/>
      </c>
      <c r="X50" s="92" t="str">
        <f t="shared" si="42"/>
        <v/>
      </c>
      <c r="Y50" s="144" t="str">
        <f t="shared" si="43"/>
        <v/>
      </c>
      <c r="Z50" s="145" t="str">
        <f t="shared" si="44"/>
        <v/>
      </c>
      <c r="AA50" s="144" t="str">
        <f t="shared" si="45"/>
        <v/>
      </c>
      <c r="AB50" s="145" t="str">
        <f t="shared" si="46"/>
        <v/>
      </c>
      <c r="AC50" s="144" t="str">
        <f t="shared" si="47"/>
        <v/>
      </c>
      <c r="AD50" s="145" t="str">
        <f t="shared" si="48"/>
        <v/>
      </c>
      <c r="AE50" s="191" t="str">
        <f t="shared" si="23"/>
        <v/>
      </c>
    </row>
    <row r="51" spans="1:31" ht="15.95" customHeight="1" x14ac:dyDescent="0.15">
      <c r="A51" s="68">
        <v>47</v>
      </c>
      <c r="B51" s="239" t="str">
        <f t="shared" si="28"/>
        <v/>
      </c>
      <c r="C51" s="73" t="str">
        <f t="shared" si="1"/>
        <v/>
      </c>
      <c r="D51" s="74" t="str">
        <f t="shared" si="24"/>
        <v/>
      </c>
      <c r="E51" s="74" t="str">
        <f t="shared" si="29"/>
        <v/>
      </c>
      <c r="F51" s="74" t="str">
        <f t="shared" si="25"/>
        <v/>
      </c>
      <c r="G51" s="74" t="str">
        <f t="shared" si="30"/>
        <v/>
      </c>
      <c r="H51" s="74" t="str">
        <f t="shared" si="31"/>
        <v/>
      </c>
      <c r="I51" s="137" t="str">
        <f t="shared" si="32"/>
        <v/>
      </c>
      <c r="J51" s="138" t="str">
        <f t="shared" si="33"/>
        <v/>
      </c>
      <c r="K51" s="137" t="str">
        <f t="shared" si="34"/>
        <v/>
      </c>
      <c r="L51" s="138" t="str">
        <f t="shared" si="35"/>
        <v/>
      </c>
      <c r="M51" s="137" t="str">
        <f t="shared" si="36"/>
        <v/>
      </c>
      <c r="N51" s="138" t="str">
        <f t="shared" si="37"/>
        <v/>
      </c>
      <c r="O51" s="188" t="str">
        <f t="shared" si="11"/>
        <v/>
      </c>
      <c r="Q51" s="106">
        <v>47</v>
      </c>
      <c r="R51" s="234" t="str">
        <f t="shared" si="38"/>
        <v/>
      </c>
      <c r="S51" s="236" t="str">
        <f t="shared" si="39"/>
        <v/>
      </c>
      <c r="T51" s="92" t="str">
        <f t="shared" si="26"/>
        <v/>
      </c>
      <c r="U51" s="92" t="str">
        <f t="shared" si="40"/>
        <v/>
      </c>
      <c r="V51" s="92" t="str">
        <f t="shared" si="27"/>
        <v/>
      </c>
      <c r="W51" s="92" t="str">
        <f t="shared" si="41"/>
        <v/>
      </c>
      <c r="X51" s="92" t="str">
        <f t="shared" si="42"/>
        <v/>
      </c>
      <c r="Y51" s="144" t="str">
        <f t="shared" si="43"/>
        <v/>
      </c>
      <c r="Z51" s="145" t="str">
        <f t="shared" si="44"/>
        <v/>
      </c>
      <c r="AA51" s="144" t="str">
        <f t="shared" si="45"/>
        <v/>
      </c>
      <c r="AB51" s="145" t="str">
        <f t="shared" si="46"/>
        <v/>
      </c>
      <c r="AC51" s="144" t="str">
        <f t="shared" si="47"/>
        <v/>
      </c>
      <c r="AD51" s="145" t="str">
        <f t="shared" si="48"/>
        <v/>
      </c>
      <c r="AE51" s="191" t="str">
        <f t="shared" si="23"/>
        <v/>
      </c>
    </row>
    <row r="52" spans="1:31" ht="15.95" customHeight="1" x14ac:dyDescent="0.15">
      <c r="A52" s="68">
        <v>48</v>
      </c>
      <c r="B52" s="239" t="str">
        <f t="shared" si="28"/>
        <v/>
      </c>
      <c r="C52" s="73" t="str">
        <f t="shared" si="1"/>
        <v/>
      </c>
      <c r="D52" s="74" t="str">
        <f t="shared" si="24"/>
        <v/>
      </c>
      <c r="E52" s="74" t="str">
        <f t="shared" si="29"/>
        <v/>
      </c>
      <c r="F52" s="74" t="str">
        <f t="shared" si="25"/>
        <v/>
      </c>
      <c r="G52" s="74" t="str">
        <f t="shared" si="30"/>
        <v/>
      </c>
      <c r="H52" s="74" t="str">
        <f t="shared" si="31"/>
        <v/>
      </c>
      <c r="I52" s="137" t="str">
        <f t="shared" si="32"/>
        <v/>
      </c>
      <c r="J52" s="138" t="str">
        <f t="shared" si="33"/>
        <v/>
      </c>
      <c r="K52" s="137" t="str">
        <f t="shared" si="34"/>
        <v/>
      </c>
      <c r="L52" s="138" t="str">
        <f t="shared" si="35"/>
        <v/>
      </c>
      <c r="M52" s="137" t="str">
        <f t="shared" si="36"/>
        <v/>
      </c>
      <c r="N52" s="138" t="str">
        <f t="shared" si="37"/>
        <v/>
      </c>
      <c r="O52" s="188" t="str">
        <f t="shared" si="11"/>
        <v/>
      </c>
      <c r="Q52" s="106">
        <v>48</v>
      </c>
      <c r="R52" s="234" t="str">
        <f t="shared" si="38"/>
        <v/>
      </c>
      <c r="S52" s="236" t="str">
        <f t="shared" si="39"/>
        <v/>
      </c>
      <c r="T52" s="92" t="str">
        <f t="shared" si="26"/>
        <v/>
      </c>
      <c r="U52" s="92" t="str">
        <f t="shared" si="40"/>
        <v/>
      </c>
      <c r="V52" s="92" t="str">
        <f t="shared" si="27"/>
        <v/>
      </c>
      <c r="W52" s="92" t="str">
        <f t="shared" si="41"/>
        <v/>
      </c>
      <c r="X52" s="92" t="str">
        <f t="shared" si="42"/>
        <v/>
      </c>
      <c r="Y52" s="144" t="str">
        <f t="shared" si="43"/>
        <v/>
      </c>
      <c r="Z52" s="145" t="str">
        <f t="shared" si="44"/>
        <v/>
      </c>
      <c r="AA52" s="144" t="str">
        <f t="shared" si="45"/>
        <v/>
      </c>
      <c r="AB52" s="145" t="str">
        <f t="shared" si="46"/>
        <v/>
      </c>
      <c r="AC52" s="144" t="str">
        <f t="shared" si="47"/>
        <v/>
      </c>
      <c r="AD52" s="145" t="str">
        <f t="shared" si="48"/>
        <v/>
      </c>
      <c r="AE52" s="191" t="str">
        <f t="shared" si="23"/>
        <v/>
      </c>
    </row>
    <row r="53" spans="1:31" ht="15.95" customHeight="1" x14ac:dyDescent="0.15">
      <c r="A53" s="68">
        <v>49</v>
      </c>
      <c r="B53" s="239" t="str">
        <f t="shared" si="28"/>
        <v/>
      </c>
      <c r="C53" s="73" t="str">
        <f t="shared" si="1"/>
        <v/>
      </c>
      <c r="D53" s="74" t="str">
        <f t="shared" si="24"/>
        <v/>
      </c>
      <c r="E53" s="74" t="str">
        <f t="shared" si="29"/>
        <v/>
      </c>
      <c r="F53" s="74" t="str">
        <f t="shared" si="25"/>
        <v/>
      </c>
      <c r="G53" s="74" t="str">
        <f t="shared" si="30"/>
        <v/>
      </c>
      <c r="H53" s="74" t="str">
        <f t="shared" si="31"/>
        <v/>
      </c>
      <c r="I53" s="137" t="str">
        <f t="shared" si="32"/>
        <v/>
      </c>
      <c r="J53" s="138" t="str">
        <f t="shared" si="33"/>
        <v/>
      </c>
      <c r="K53" s="137" t="str">
        <f t="shared" si="34"/>
        <v/>
      </c>
      <c r="L53" s="138" t="str">
        <f t="shared" si="35"/>
        <v/>
      </c>
      <c r="M53" s="137" t="str">
        <f t="shared" si="36"/>
        <v/>
      </c>
      <c r="N53" s="138" t="str">
        <f t="shared" si="37"/>
        <v/>
      </c>
      <c r="O53" s="188" t="str">
        <f t="shared" si="11"/>
        <v/>
      </c>
      <c r="Q53" s="106">
        <v>49</v>
      </c>
      <c r="R53" s="234" t="str">
        <f t="shared" si="38"/>
        <v/>
      </c>
      <c r="S53" s="236" t="str">
        <f t="shared" si="39"/>
        <v/>
      </c>
      <c r="T53" s="92" t="str">
        <f t="shared" si="26"/>
        <v/>
      </c>
      <c r="U53" s="92" t="str">
        <f t="shared" si="40"/>
        <v/>
      </c>
      <c r="V53" s="92" t="str">
        <f t="shared" si="27"/>
        <v/>
      </c>
      <c r="W53" s="92" t="str">
        <f t="shared" si="41"/>
        <v/>
      </c>
      <c r="X53" s="92" t="str">
        <f t="shared" si="42"/>
        <v/>
      </c>
      <c r="Y53" s="144" t="str">
        <f t="shared" si="43"/>
        <v/>
      </c>
      <c r="Z53" s="145" t="str">
        <f t="shared" si="44"/>
        <v/>
      </c>
      <c r="AA53" s="144" t="str">
        <f t="shared" si="45"/>
        <v/>
      </c>
      <c r="AB53" s="145" t="str">
        <f t="shared" si="46"/>
        <v/>
      </c>
      <c r="AC53" s="144" t="str">
        <f t="shared" si="47"/>
        <v/>
      </c>
      <c r="AD53" s="145" t="str">
        <f t="shared" si="48"/>
        <v/>
      </c>
      <c r="AE53" s="191" t="str">
        <f t="shared" si="23"/>
        <v/>
      </c>
    </row>
    <row r="54" spans="1:31" ht="15.95" customHeight="1" x14ac:dyDescent="0.15">
      <c r="A54" s="68">
        <v>50</v>
      </c>
      <c r="B54" s="239" t="str">
        <f t="shared" si="28"/>
        <v/>
      </c>
      <c r="C54" s="73" t="str">
        <f t="shared" si="1"/>
        <v/>
      </c>
      <c r="D54" s="74" t="str">
        <f t="shared" si="24"/>
        <v/>
      </c>
      <c r="E54" s="74" t="str">
        <f t="shared" si="29"/>
        <v/>
      </c>
      <c r="F54" s="74" t="str">
        <f t="shared" si="25"/>
        <v/>
      </c>
      <c r="G54" s="74" t="str">
        <f t="shared" si="30"/>
        <v/>
      </c>
      <c r="H54" s="74" t="str">
        <f t="shared" si="31"/>
        <v/>
      </c>
      <c r="I54" s="137" t="str">
        <f t="shared" si="32"/>
        <v/>
      </c>
      <c r="J54" s="138" t="str">
        <f t="shared" si="33"/>
        <v/>
      </c>
      <c r="K54" s="137" t="str">
        <f t="shared" si="34"/>
        <v/>
      </c>
      <c r="L54" s="138" t="str">
        <f t="shared" si="35"/>
        <v/>
      </c>
      <c r="M54" s="137" t="str">
        <f t="shared" si="36"/>
        <v/>
      </c>
      <c r="N54" s="138" t="str">
        <f t="shared" si="37"/>
        <v/>
      </c>
      <c r="O54" s="188" t="str">
        <f t="shared" si="11"/>
        <v/>
      </c>
      <c r="Q54" s="106">
        <v>50</v>
      </c>
      <c r="R54" s="234" t="str">
        <f t="shared" si="38"/>
        <v/>
      </c>
      <c r="S54" s="236" t="str">
        <f t="shared" si="39"/>
        <v/>
      </c>
      <c r="T54" s="92" t="str">
        <f t="shared" si="26"/>
        <v/>
      </c>
      <c r="U54" s="92" t="str">
        <f t="shared" si="40"/>
        <v/>
      </c>
      <c r="V54" s="92" t="str">
        <f t="shared" si="27"/>
        <v/>
      </c>
      <c r="W54" s="92" t="str">
        <f t="shared" si="41"/>
        <v/>
      </c>
      <c r="X54" s="92" t="str">
        <f t="shared" si="42"/>
        <v/>
      </c>
      <c r="Y54" s="144" t="str">
        <f t="shared" si="43"/>
        <v/>
      </c>
      <c r="Z54" s="145" t="str">
        <f t="shared" si="44"/>
        <v/>
      </c>
      <c r="AA54" s="144" t="str">
        <f t="shared" si="45"/>
        <v/>
      </c>
      <c r="AB54" s="145" t="str">
        <f t="shared" si="46"/>
        <v/>
      </c>
      <c r="AC54" s="144" t="str">
        <f t="shared" si="47"/>
        <v/>
      </c>
      <c r="AD54" s="145" t="str">
        <f t="shared" si="48"/>
        <v/>
      </c>
      <c r="AE54" s="191" t="str">
        <f t="shared" si="23"/>
        <v/>
      </c>
    </row>
    <row r="55" spans="1:31" ht="15.95" customHeight="1" x14ac:dyDescent="0.15">
      <c r="A55" s="68">
        <v>51</v>
      </c>
      <c r="B55" s="239" t="str">
        <f t="shared" si="28"/>
        <v/>
      </c>
      <c r="C55" s="73" t="str">
        <f t="shared" si="1"/>
        <v/>
      </c>
      <c r="D55" s="74" t="str">
        <f t="shared" si="24"/>
        <v/>
      </c>
      <c r="E55" s="74" t="str">
        <f t="shared" si="29"/>
        <v/>
      </c>
      <c r="F55" s="74" t="str">
        <f t="shared" si="25"/>
        <v/>
      </c>
      <c r="G55" s="74" t="str">
        <f t="shared" si="30"/>
        <v/>
      </c>
      <c r="H55" s="74" t="str">
        <f t="shared" si="31"/>
        <v/>
      </c>
      <c r="I55" s="137" t="str">
        <f t="shared" si="32"/>
        <v/>
      </c>
      <c r="J55" s="138" t="str">
        <f t="shared" si="33"/>
        <v/>
      </c>
      <c r="K55" s="137" t="str">
        <f t="shared" si="34"/>
        <v/>
      </c>
      <c r="L55" s="138" t="str">
        <f t="shared" si="35"/>
        <v/>
      </c>
      <c r="M55" s="137" t="str">
        <f t="shared" si="36"/>
        <v/>
      </c>
      <c r="N55" s="138" t="str">
        <f t="shared" si="37"/>
        <v/>
      </c>
      <c r="O55" s="188" t="str">
        <f t="shared" si="11"/>
        <v/>
      </c>
      <c r="Q55" s="106">
        <v>51</v>
      </c>
      <c r="R55" s="234" t="str">
        <f t="shared" si="38"/>
        <v/>
      </c>
      <c r="S55" s="236" t="str">
        <f t="shared" si="39"/>
        <v/>
      </c>
      <c r="T55" s="92" t="str">
        <f t="shared" si="26"/>
        <v/>
      </c>
      <c r="U55" s="92" t="str">
        <f t="shared" si="40"/>
        <v/>
      </c>
      <c r="V55" s="92" t="str">
        <f t="shared" si="27"/>
        <v/>
      </c>
      <c r="W55" s="92" t="str">
        <f t="shared" si="41"/>
        <v/>
      </c>
      <c r="X55" s="92" t="str">
        <f t="shared" si="42"/>
        <v/>
      </c>
      <c r="Y55" s="144" t="str">
        <f t="shared" si="43"/>
        <v/>
      </c>
      <c r="Z55" s="145" t="str">
        <f t="shared" si="44"/>
        <v/>
      </c>
      <c r="AA55" s="144" t="str">
        <f t="shared" si="45"/>
        <v/>
      </c>
      <c r="AB55" s="145" t="str">
        <f t="shared" si="46"/>
        <v/>
      </c>
      <c r="AC55" s="144" t="str">
        <f t="shared" si="47"/>
        <v/>
      </c>
      <c r="AD55" s="145" t="str">
        <f t="shared" si="48"/>
        <v/>
      </c>
      <c r="AE55" s="191" t="str">
        <f t="shared" si="23"/>
        <v/>
      </c>
    </row>
    <row r="56" spans="1:31" ht="15.95" customHeight="1" x14ac:dyDescent="0.15">
      <c r="A56" s="68">
        <v>52</v>
      </c>
      <c r="B56" s="239" t="str">
        <f t="shared" si="28"/>
        <v/>
      </c>
      <c r="C56" s="73" t="str">
        <f t="shared" si="1"/>
        <v/>
      </c>
      <c r="D56" s="74" t="str">
        <f t="shared" si="24"/>
        <v/>
      </c>
      <c r="E56" s="74" t="str">
        <f t="shared" si="29"/>
        <v/>
      </c>
      <c r="F56" s="74" t="str">
        <f t="shared" si="25"/>
        <v/>
      </c>
      <c r="G56" s="74" t="str">
        <f t="shared" si="30"/>
        <v/>
      </c>
      <c r="H56" s="74" t="str">
        <f t="shared" si="31"/>
        <v/>
      </c>
      <c r="I56" s="137" t="str">
        <f t="shared" si="32"/>
        <v/>
      </c>
      <c r="J56" s="138" t="str">
        <f t="shared" si="33"/>
        <v/>
      </c>
      <c r="K56" s="137" t="str">
        <f t="shared" si="34"/>
        <v/>
      </c>
      <c r="L56" s="138" t="str">
        <f t="shared" si="35"/>
        <v/>
      </c>
      <c r="M56" s="137" t="str">
        <f t="shared" si="36"/>
        <v/>
      </c>
      <c r="N56" s="138" t="str">
        <f t="shared" si="37"/>
        <v/>
      </c>
      <c r="O56" s="188" t="str">
        <f t="shared" si="11"/>
        <v/>
      </c>
      <c r="Q56" s="106">
        <v>52</v>
      </c>
      <c r="R56" s="234" t="str">
        <f t="shared" si="38"/>
        <v/>
      </c>
      <c r="S56" s="236" t="str">
        <f t="shared" si="39"/>
        <v/>
      </c>
      <c r="T56" s="92" t="str">
        <f t="shared" si="26"/>
        <v/>
      </c>
      <c r="U56" s="92" t="str">
        <f t="shared" si="40"/>
        <v/>
      </c>
      <c r="V56" s="92" t="str">
        <f t="shared" si="27"/>
        <v/>
      </c>
      <c r="W56" s="92" t="str">
        <f t="shared" si="41"/>
        <v/>
      </c>
      <c r="X56" s="92" t="str">
        <f t="shared" si="42"/>
        <v/>
      </c>
      <c r="Y56" s="144" t="str">
        <f t="shared" si="43"/>
        <v/>
      </c>
      <c r="Z56" s="145" t="str">
        <f t="shared" si="44"/>
        <v/>
      </c>
      <c r="AA56" s="144" t="str">
        <f t="shared" si="45"/>
        <v/>
      </c>
      <c r="AB56" s="145" t="str">
        <f t="shared" si="46"/>
        <v/>
      </c>
      <c r="AC56" s="144" t="str">
        <f t="shared" si="47"/>
        <v/>
      </c>
      <c r="AD56" s="145" t="str">
        <f t="shared" si="48"/>
        <v/>
      </c>
      <c r="AE56" s="191" t="str">
        <f t="shared" si="23"/>
        <v/>
      </c>
    </row>
    <row r="57" spans="1:31" ht="15.95" customHeight="1" x14ac:dyDescent="0.15">
      <c r="A57" s="68">
        <v>53</v>
      </c>
      <c r="B57" s="239" t="str">
        <f t="shared" si="28"/>
        <v/>
      </c>
      <c r="C57" s="73" t="str">
        <f t="shared" si="1"/>
        <v/>
      </c>
      <c r="D57" s="74" t="str">
        <f t="shared" si="24"/>
        <v/>
      </c>
      <c r="E57" s="74" t="str">
        <f t="shared" si="29"/>
        <v/>
      </c>
      <c r="F57" s="74" t="str">
        <f t="shared" si="25"/>
        <v/>
      </c>
      <c r="G57" s="74" t="str">
        <f t="shared" si="30"/>
        <v/>
      </c>
      <c r="H57" s="74" t="str">
        <f t="shared" si="31"/>
        <v/>
      </c>
      <c r="I57" s="137" t="str">
        <f t="shared" si="32"/>
        <v/>
      </c>
      <c r="J57" s="138" t="str">
        <f t="shared" si="33"/>
        <v/>
      </c>
      <c r="K57" s="137" t="str">
        <f t="shared" si="34"/>
        <v/>
      </c>
      <c r="L57" s="138" t="str">
        <f t="shared" si="35"/>
        <v/>
      </c>
      <c r="M57" s="137" t="str">
        <f t="shared" si="36"/>
        <v/>
      </c>
      <c r="N57" s="138" t="str">
        <f t="shared" si="37"/>
        <v/>
      </c>
      <c r="O57" s="188" t="str">
        <f t="shared" si="11"/>
        <v/>
      </c>
      <c r="Q57" s="106">
        <v>53</v>
      </c>
      <c r="R57" s="234" t="str">
        <f t="shared" si="38"/>
        <v/>
      </c>
      <c r="S57" s="236" t="str">
        <f t="shared" si="39"/>
        <v/>
      </c>
      <c r="T57" s="92" t="str">
        <f t="shared" si="26"/>
        <v/>
      </c>
      <c r="U57" s="92" t="str">
        <f t="shared" si="40"/>
        <v/>
      </c>
      <c r="V57" s="92" t="str">
        <f t="shared" si="27"/>
        <v/>
      </c>
      <c r="W57" s="92" t="str">
        <f t="shared" si="41"/>
        <v/>
      </c>
      <c r="X57" s="92" t="str">
        <f t="shared" si="42"/>
        <v/>
      </c>
      <c r="Y57" s="144" t="str">
        <f t="shared" si="43"/>
        <v/>
      </c>
      <c r="Z57" s="145" t="str">
        <f t="shared" si="44"/>
        <v/>
      </c>
      <c r="AA57" s="144" t="str">
        <f t="shared" si="45"/>
        <v/>
      </c>
      <c r="AB57" s="145" t="str">
        <f t="shared" si="46"/>
        <v/>
      </c>
      <c r="AC57" s="144" t="str">
        <f t="shared" si="47"/>
        <v/>
      </c>
      <c r="AD57" s="145" t="str">
        <f t="shared" si="48"/>
        <v/>
      </c>
      <c r="AE57" s="191" t="str">
        <f t="shared" si="23"/>
        <v/>
      </c>
    </row>
    <row r="58" spans="1:31" ht="15.95" customHeight="1" x14ac:dyDescent="0.15">
      <c r="A58" s="68">
        <v>54</v>
      </c>
      <c r="B58" s="239" t="str">
        <f t="shared" si="28"/>
        <v/>
      </c>
      <c r="C58" s="73" t="str">
        <f t="shared" si="1"/>
        <v/>
      </c>
      <c r="D58" s="74" t="str">
        <f t="shared" si="24"/>
        <v/>
      </c>
      <c r="E58" s="74" t="str">
        <f t="shared" si="29"/>
        <v/>
      </c>
      <c r="F58" s="74" t="str">
        <f t="shared" si="25"/>
        <v/>
      </c>
      <c r="G58" s="74" t="str">
        <f t="shared" si="30"/>
        <v/>
      </c>
      <c r="H58" s="74" t="str">
        <f t="shared" si="31"/>
        <v/>
      </c>
      <c r="I58" s="137" t="str">
        <f t="shared" si="32"/>
        <v/>
      </c>
      <c r="J58" s="138" t="str">
        <f t="shared" si="33"/>
        <v/>
      </c>
      <c r="K58" s="137" t="str">
        <f t="shared" si="34"/>
        <v/>
      </c>
      <c r="L58" s="138" t="str">
        <f t="shared" si="35"/>
        <v/>
      </c>
      <c r="M58" s="137" t="str">
        <f t="shared" si="36"/>
        <v/>
      </c>
      <c r="N58" s="138" t="str">
        <f t="shared" si="37"/>
        <v/>
      </c>
      <c r="O58" s="188" t="str">
        <f t="shared" si="11"/>
        <v/>
      </c>
      <c r="Q58" s="106">
        <v>54</v>
      </c>
      <c r="R58" s="234" t="str">
        <f t="shared" si="38"/>
        <v/>
      </c>
      <c r="S58" s="236" t="str">
        <f t="shared" si="39"/>
        <v/>
      </c>
      <c r="T58" s="92" t="str">
        <f t="shared" si="26"/>
        <v/>
      </c>
      <c r="U58" s="92" t="str">
        <f t="shared" si="40"/>
        <v/>
      </c>
      <c r="V58" s="92" t="str">
        <f t="shared" si="27"/>
        <v/>
      </c>
      <c r="W58" s="92" t="str">
        <f t="shared" si="41"/>
        <v/>
      </c>
      <c r="X58" s="92" t="str">
        <f t="shared" si="42"/>
        <v/>
      </c>
      <c r="Y58" s="144" t="str">
        <f t="shared" si="43"/>
        <v/>
      </c>
      <c r="Z58" s="145" t="str">
        <f t="shared" si="44"/>
        <v/>
      </c>
      <c r="AA58" s="144" t="str">
        <f t="shared" si="45"/>
        <v/>
      </c>
      <c r="AB58" s="145" t="str">
        <f t="shared" si="46"/>
        <v/>
      </c>
      <c r="AC58" s="144" t="str">
        <f t="shared" si="47"/>
        <v/>
      </c>
      <c r="AD58" s="145" t="str">
        <f t="shared" si="48"/>
        <v/>
      </c>
      <c r="AE58" s="191" t="str">
        <f t="shared" si="23"/>
        <v/>
      </c>
    </row>
    <row r="59" spans="1:31" ht="15.95" customHeight="1" x14ac:dyDescent="0.15">
      <c r="A59" s="68">
        <v>55</v>
      </c>
      <c r="B59" s="239" t="str">
        <f t="shared" si="28"/>
        <v/>
      </c>
      <c r="C59" s="73" t="str">
        <f t="shared" si="1"/>
        <v/>
      </c>
      <c r="D59" s="74" t="str">
        <f t="shared" si="24"/>
        <v/>
      </c>
      <c r="E59" s="74" t="str">
        <f t="shared" si="29"/>
        <v/>
      </c>
      <c r="F59" s="74" t="str">
        <f t="shared" si="25"/>
        <v/>
      </c>
      <c r="G59" s="74" t="str">
        <f t="shared" si="30"/>
        <v/>
      </c>
      <c r="H59" s="74" t="str">
        <f t="shared" si="31"/>
        <v/>
      </c>
      <c r="I59" s="137" t="str">
        <f t="shared" si="32"/>
        <v/>
      </c>
      <c r="J59" s="138" t="str">
        <f t="shared" si="33"/>
        <v/>
      </c>
      <c r="K59" s="137" t="str">
        <f t="shared" si="34"/>
        <v/>
      </c>
      <c r="L59" s="138" t="str">
        <f t="shared" si="35"/>
        <v/>
      </c>
      <c r="M59" s="137" t="str">
        <f t="shared" si="36"/>
        <v/>
      </c>
      <c r="N59" s="138" t="str">
        <f t="shared" si="37"/>
        <v/>
      </c>
      <c r="O59" s="188" t="str">
        <f t="shared" si="11"/>
        <v/>
      </c>
      <c r="Q59" s="106">
        <v>55</v>
      </c>
      <c r="R59" s="234" t="str">
        <f t="shared" si="38"/>
        <v/>
      </c>
      <c r="S59" s="236" t="str">
        <f t="shared" si="39"/>
        <v/>
      </c>
      <c r="T59" s="92" t="str">
        <f t="shared" si="26"/>
        <v/>
      </c>
      <c r="U59" s="92" t="str">
        <f t="shared" si="40"/>
        <v/>
      </c>
      <c r="V59" s="92" t="str">
        <f t="shared" si="27"/>
        <v/>
      </c>
      <c r="W59" s="92" t="str">
        <f t="shared" si="41"/>
        <v/>
      </c>
      <c r="X59" s="92" t="str">
        <f t="shared" si="42"/>
        <v/>
      </c>
      <c r="Y59" s="144" t="str">
        <f t="shared" si="43"/>
        <v/>
      </c>
      <c r="Z59" s="145" t="str">
        <f t="shared" si="44"/>
        <v/>
      </c>
      <c r="AA59" s="144" t="str">
        <f t="shared" si="45"/>
        <v/>
      </c>
      <c r="AB59" s="145" t="str">
        <f t="shared" si="46"/>
        <v/>
      </c>
      <c r="AC59" s="144" t="str">
        <f t="shared" si="47"/>
        <v/>
      </c>
      <c r="AD59" s="145" t="str">
        <f t="shared" si="48"/>
        <v/>
      </c>
      <c r="AE59" s="191" t="str">
        <f t="shared" si="23"/>
        <v/>
      </c>
    </row>
    <row r="60" spans="1:31" ht="15.95" customHeight="1" x14ac:dyDescent="0.15">
      <c r="A60" s="68">
        <v>56</v>
      </c>
      <c r="B60" s="239" t="str">
        <f t="shared" si="28"/>
        <v/>
      </c>
      <c r="C60" s="73" t="str">
        <f t="shared" si="1"/>
        <v/>
      </c>
      <c r="D60" s="74" t="str">
        <f t="shared" si="24"/>
        <v/>
      </c>
      <c r="E60" s="74" t="str">
        <f t="shared" si="29"/>
        <v/>
      </c>
      <c r="F60" s="74" t="str">
        <f t="shared" si="25"/>
        <v/>
      </c>
      <c r="G60" s="74" t="str">
        <f t="shared" si="30"/>
        <v/>
      </c>
      <c r="H60" s="74" t="str">
        <f t="shared" si="31"/>
        <v/>
      </c>
      <c r="I60" s="137" t="str">
        <f t="shared" si="32"/>
        <v/>
      </c>
      <c r="J60" s="138" t="str">
        <f t="shared" si="33"/>
        <v/>
      </c>
      <c r="K60" s="137" t="str">
        <f t="shared" si="34"/>
        <v/>
      </c>
      <c r="L60" s="138" t="str">
        <f t="shared" si="35"/>
        <v/>
      </c>
      <c r="M60" s="137" t="str">
        <f t="shared" si="36"/>
        <v/>
      </c>
      <c r="N60" s="138" t="str">
        <f t="shared" si="37"/>
        <v/>
      </c>
      <c r="O60" s="188" t="str">
        <f t="shared" si="11"/>
        <v/>
      </c>
      <c r="Q60" s="106">
        <v>56</v>
      </c>
      <c r="R60" s="234" t="str">
        <f t="shared" si="38"/>
        <v/>
      </c>
      <c r="S60" s="236" t="str">
        <f t="shared" si="39"/>
        <v/>
      </c>
      <c r="T60" s="92" t="str">
        <f t="shared" si="26"/>
        <v/>
      </c>
      <c r="U60" s="92" t="str">
        <f t="shared" si="40"/>
        <v/>
      </c>
      <c r="V60" s="92" t="str">
        <f t="shared" si="27"/>
        <v/>
      </c>
      <c r="W60" s="92" t="str">
        <f t="shared" si="41"/>
        <v/>
      </c>
      <c r="X60" s="92" t="str">
        <f t="shared" si="42"/>
        <v/>
      </c>
      <c r="Y60" s="144" t="str">
        <f t="shared" si="43"/>
        <v/>
      </c>
      <c r="Z60" s="145" t="str">
        <f t="shared" si="44"/>
        <v/>
      </c>
      <c r="AA60" s="144" t="str">
        <f t="shared" si="45"/>
        <v/>
      </c>
      <c r="AB60" s="145" t="str">
        <f t="shared" si="46"/>
        <v/>
      </c>
      <c r="AC60" s="144" t="str">
        <f t="shared" si="47"/>
        <v/>
      </c>
      <c r="AD60" s="145" t="str">
        <f t="shared" si="48"/>
        <v/>
      </c>
      <c r="AE60" s="191" t="str">
        <f t="shared" si="23"/>
        <v/>
      </c>
    </row>
    <row r="61" spans="1:31" ht="15.95" customHeight="1" x14ac:dyDescent="0.15">
      <c r="A61" s="68">
        <v>57</v>
      </c>
      <c r="B61" s="239" t="str">
        <f t="shared" si="28"/>
        <v/>
      </c>
      <c r="C61" s="73" t="str">
        <f t="shared" si="1"/>
        <v/>
      </c>
      <c r="D61" s="74" t="str">
        <f t="shared" si="24"/>
        <v/>
      </c>
      <c r="E61" s="74" t="str">
        <f t="shared" si="29"/>
        <v/>
      </c>
      <c r="F61" s="74" t="str">
        <f t="shared" si="25"/>
        <v/>
      </c>
      <c r="G61" s="74" t="str">
        <f t="shared" si="30"/>
        <v/>
      </c>
      <c r="H61" s="74" t="str">
        <f t="shared" si="31"/>
        <v/>
      </c>
      <c r="I61" s="137" t="str">
        <f t="shared" si="32"/>
        <v/>
      </c>
      <c r="J61" s="138" t="str">
        <f t="shared" si="33"/>
        <v/>
      </c>
      <c r="K61" s="137" t="str">
        <f t="shared" si="34"/>
        <v/>
      </c>
      <c r="L61" s="138" t="str">
        <f t="shared" si="35"/>
        <v/>
      </c>
      <c r="M61" s="137" t="str">
        <f t="shared" si="36"/>
        <v/>
      </c>
      <c r="N61" s="138" t="str">
        <f t="shared" si="37"/>
        <v/>
      </c>
      <c r="O61" s="188" t="str">
        <f t="shared" si="11"/>
        <v/>
      </c>
      <c r="Q61" s="106">
        <v>57</v>
      </c>
      <c r="R61" s="234" t="str">
        <f t="shared" si="38"/>
        <v/>
      </c>
      <c r="S61" s="236" t="str">
        <f t="shared" si="39"/>
        <v/>
      </c>
      <c r="T61" s="92" t="str">
        <f t="shared" si="26"/>
        <v/>
      </c>
      <c r="U61" s="92" t="str">
        <f t="shared" si="40"/>
        <v/>
      </c>
      <c r="V61" s="92" t="str">
        <f t="shared" si="27"/>
        <v/>
      </c>
      <c r="W61" s="92" t="str">
        <f t="shared" si="41"/>
        <v/>
      </c>
      <c r="X61" s="92" t="str">
        <f t="shared" si="42"/>
        <v/>
      </c>
      <c r="Y61" s="144" t="str">
        <f t="shared" si="43"/>
        <v/>
      </c>
      <c r="Z61" s="145" t="str">
        <f t="shared" si="44"/>
        <v/>
      </c>
      <c r="AA61" s="144" t="str">
        <f t="shared" si="45"/>
        <v/>
      </c>
      <c r="AB61" s="145" t="str">
        <f t="shared" si="46"/>
        <v/>
      </c>
      <c r="AC61" s="144" t="str">
        <f t="shared" si="47"/>
        <v/>
      </c>
      <c r="AD61" s="145" t="str">
        <f t="shared" si="48"/>
        <v/>
      </c>
      <c r="AE61" s="191" t="str">
        <f t="shared" si="23"/>
        <v/>
      </c>
    </row>
    <row r="62" spans="1:31" ht="15.95" customHeight="1" x14ac:dyDescent="0.15">
      <c r="A62" s="68">
        <v>58</v>
      </c>
      <c r="B62" s="239" t="str">
        <f t="shared" si="28"/>
        <v/>
      </c>
      <c r="C62" s="73" t="str">
        <f t="shared" si="1"/>
        <v/>
      </c>
      <c r="D62" s="74" t="str">
        <f t="shared" si="24"/>
        <v/>
      </c>
      <c r="E62" s="74" t="str">
        <f t="shared" si="29"/>
        <v/>
      </c>
      <c r="F62" s="74" t="str">
        <f t="shared" si="25"/>
        <v/>
      </c>
      <c r="G62" s="74" t="str">
        <f t="shared" si="30"/>
        <v/>
      </c>
      <c r="H62" s="74" t="str">
        <f t="shared" si="31"/>
        <v/>
      </c>
      <c r="I62" s="137" t="str">
        <f t="shared" si="32"/>
        <v/>
      </c>
      <c r="J62" s="138" t="str">
        <f t="shared" si="33"/>
        <v/>
      </c>
      <c r="K62" s="137" t="str">
        <f t="shared" si="34"/>
        <v/>
      </c>
      <c r="L62" s="138" t="str">
        <f t="shared" si="35"/>
        <v/>
      </c>
      <c r="M62" s="137" t="str">
        <f t="shared" si="36"/>
        <v/>
      </c>
      <c r="N62" s="138" t="str">
        <f t="shared" si="37"/>
        <v/>
      </c>
      <c r="O62" s="188" t="str">
        <f t="shared" si="11"/>
        <v/>
      </c>
      <c r="Q62" s="106">
        <v>58</v>
      </c>
      <c r="R62" s="234" t="str">
        <f t="shared" si="38"/>
        <v/>
      </c>
      <c r="S62" s="236" t="str">
        <f t="shared" si="39"/>
        <v/>
      </c>
      <c r="T62" s="92" t="str">
        <f t="shared" si="26"/>
        <v/>
      </c>
      <c r="U62" s="92" t="str">
        <f t="shared" si="40"/>
        <v/>
      </c>
      <c r="V62" s="92" t="str">
        <f t="shared" si="27"/>
        <v/>
      </c>
      <c r="W62" s="92" t="str">
        <f t="shared" si="41"/>
        <v/>
      </c>
      <c r="X62" s="92" t="str">
        <f t="shared" si="42"/>
        <v/>
      </c>
      <c r="Y62" s="144" t="str">
        <f t="shared" si="43"/>
        <v/>
      </c>
      <c r="Z62" s="145" t="str">
        <f t="shared" si="44"/>
        <v/>
      </c>
      <c r="AA62" s="144" t="str">
        <f t="shared" si="45"/>
        <v/>
      </c>
      <c r="AB62" s="145" t="str">
        <f t="shared" si="46"/>
        <v/>
      </c>
      <c r="AC62" s="144" t="str">
        <f t="shared" si="47"/>
        <v/>
      </c>
      <c r="AD62" s="145" t="str">
        <f t="shared" si="48"/>
        <v/>
      </c>
      <c r="AE62" s="191" t="str">
        <f t="shared" si="23"/>
        <v/>
      </c>
    </row>
    <row r="63" spans="1:31" ht="15.95" customHeight="1" x14ac:dyDescent="0.15">
      <c r="A63" s="68">
        <v>59</v>
      </c>
      <c r="B63" s="239" t="str">
        <f t="shared" si="28"/>
        <v/>
      </c>
      <c r="C63" s="73" t="str">
        <f t="shared" si="1"/>
        <v/>
      </c>
      <c r="D63" s="74" t="str">
        <f t="shared" si="24"/>
        <v/>
      </c>
      <c r="E63" s="74" t="str">
        <f t="shared" si="29"/>
        <v/>
      </c>
      <c r="F63" s="74" t="str">
        <f t="shared" si="25"/>
        <v/>
      </c>
      <c r="G63" s="74" t="str">
        <f t="shared" si="30"/>
        <v/>
      </c>
      <c r="H63" s="74" t="str">
        <f t="shared" si="31"/>
        <v/>
      </c>
      <c r="I63" s="137" t="str">
        <f t="shared" si="32"/>
        <v/>
      </c>
      <c r="J63" s="138" t="str">
        <f t="shared" si="33"/>
        <v/>
      </c>
      <c r="K63" s="137" t="str">
        <f t="shared" si="34"/>
        <v/>
      </c>
      <c r="L63" s="138" t="str">
        <f t="shared" si="35"/>
        <v/>
      </c>
      <c r="M63" s="137" t="str">
        <f t="shared" si="36"/>
        <v/>
      </c>
      <c r="N63" s="138" t="str">
        <f t="shared" si="37"/>
        <v/>
      </c>
      <c r="O63" s="188" t="str">
        <f t="shared" si="11"/>
        <v/>
      </c>
      <c r="Q63" s="106">
        <v>59</v>
      </c>
      <c r="R63" s="234" t="str">
        <f t="shared" si="38"/>
        <v/>
      </c>
      <c r="S63" s="236" t="str">
        <f t="shared" si="39"/>
        <v/>
      </c>
      <c r="T63" s="92" t="str">
        <f t="shared" si="26"/>
        <v/>
      </c>
      <c r="U63" s="92" t="str">
        <f t="shared" si="40"/>
        <v/>
      </c>
      <c r="V63" s="92" t="str">
        <f t="shared" si="27"/>
        <v/>
      </c>
      <c r="W63" s="92" t="str">
        <f t="shared" si="41"/>
        <v/>
      </c>
      <c r="X63" s="92" t="str">
        <f t="shared" si="42"/>
        <v/>
      </c>
      <c r="Y63" s="144" t="str">
        <f t="shared" si="43"/>
        <v/>
      </c>
      <c r="Z63" s="145" t="str">
        <f t="shared" si="44"/>
        <v/>
      </c>
      <c r="AA63" s="144" t="str">
        <f t="shared" si="45"/>
        <v/>
      </c>
      <c r="AB63" s="145" t="str">
        <f t="shared" si="46"/>
        <v/>
      </c>
      <c r="AC63" s="144" t="str">
        <f t="shared" si="47"/>
        <v/>
      </c>
      <c r="AD63" s="145" t="str">
        <f t="shared" si="48"/>
        <v/>
      </c>
      <c r="AE63" s="191" t="str">
        <f t="shared" si="23"/>
        <v/>
      </c>
    </row>
    <row r="64" spans="1:31" ht="15.95" customHeight="1" x14ac:dyDescent="0.15">
      <c r="A64" s="68">
        <v>60</v>
      </c>
      <c r="B64" s="239" t="str">
        <f t="shared" si="28"/>
        <v/>
      </c>
      <c r="C64" s="73" t="str">
        <f t="shared" si="1"/>
        <v/>
      </c>
      <c r="D64" s="74" t="str">
        <f t="shared" si="24"/>
        <v/>
      </c>
      <c r="E64" s="74" t="str">
        <f t="shared" si="29"/>
        <v/>
      </c>
      <c r="F64" s="74" t="str">
        <f t="shared" si="25"/>
        <v/>
      </c>
      <c r="G64" s="74" t="str">
        <f t="shared" si="30"/>
        <v/>
      </c>
      <c r="H64" s="74" t="str">
        <f t="shared" si="31"/>
        <v/>
      </c>
      <c r="I64" s="137" t="str">
        <f t="shared" si="32"/>
        <v/>
      </c>
      <c r="J64" s="138" t="str">
        <f t="shared" si="33"/>
        <v/>
      </c>
      <c r="K64" s="137" t="str">
        <f t="shared" si="34"/>
        <v/>
      </c>
      <c r="L64" s="138" t="str">
        <f t="shared" si="35"/>
        <v/>
      </c>
      <c r="M64" s="137" t="str">
        <f t="shared" si="36"/>
        <v/>
      </c>
      <c r="N64" s="138" t="str">
        <f t="shared" si="37"/>
        <v/>
      </c>
      <c r="O64" s="188" t="str">
        <f t="shared" si="11"/>
        <v/>
      </c>
      <c r="Q64" s="106">
        <v>60</v>
      </c>
      <c r="R64" s="234" t="str">
        <f t="shared" si="38"/>
        <v/>
      </c>
      <c r="S64" s="236" t="str">
        <f t="shared" si="39"/>
        <v/>
      </c>
      <c r="T64" s="92" t="str">
        <f t="shared" si="26"/>
        <v/>
      </c>
      <c r="U64" s="92" t="str">
        <f t="shared" si="40"/>
        <v/>
      </c>
      <c r="V64" s="92" t="str">
        <f t="shared" si="27"/>
        <v/>
      </c>
      <c r="W64" s="92" t="str">
        <f t="shared" si="41"/>
        <v/>
      </c>
      <c r="X64" s="92" t="str">
        <f t="shared" si="42"/>
        <v/>
      </c>
      <c r="Y64" s="144" t="str">
        <f t="shared" si="43"/>
        <v/>
      </c>
      <c r="Z64" s="145" t="str">
        <f t="shared" si="44"/>
        <v/>
      </c>
      <c r="AA64" s="144" t="str">
        <f t="shared" si="45"/>
        <v/>
      </c>
      <c r="AB64" s="145" t="str">
        <f t="shared" si="46"/>
        <v/>
      </c>
      <c r="AC64" s="144" t="str">
        <f t="shared" si="47"/>
        <v/>
      </c>
      <c r="AD64" s="145" t="str">
        <f t="shared" si="48"/>
        <v/>
      </c>
      <c r="AE64" s="191" t="str">
        <f t="shared" si="23"/>
        <v/>
      </c>
    </row>
    <row r="65" spans="1:31" ht="15.95" customHeight="1" x14ac:dyDescent="0.15">
      <c r="A65" s="68">
        <v>61</v>
      </c>
      <c r="B65" s="239" t="str">
        <f t="shared" si="28"/>
        <v/>
      </c>
      <c r="C65" s="73" t="str">
        <f t="shared" si="1"/>
        <v/>
      </c>
      <c r="D65" s="74" t="str">
        <f t="shared" si="24"/>
        <v/>
      </c>
      <c r="E65" s="74" t="str">
        <f t="shared" si="29"/>
        <v/>
      </c>
      <c r="F65" s="74" t="str">
        <f t="shared" si="25"/>
        <v/>
      </c>
      <c r="G65" s="74" t="str">
        <f t="shared" si="30"/>
        <v/>
      </c>
      <c r="H65" s="74" t="str">
        <f t="shared" si="31"/>
        <v/>
      </c>
      <c r="I65" s="137" t="str">
        <f t="shared" si="32"/>
        <v/>
      </c>
      <c r="J65" s="138" t="str">
        <f t="shared" si="33"/>
        <v/>
      </c>
      <c r="K65" s="137" t="str">
        <f t="shared" si="34"/>
        <v/>
      </c>
      <c r="L65" s="138" t="str">
        <f t="shared" si="35"/>
        <v/>
      </c>
      <c r="M65" s="137" t="str">
        <f t="shared" si="36"/>
        <v/>
      </c>
      <c r="N65" s="138" t="str">
        <f t="shared" si="37"/>
        <v/>
      </c>
      <c r="O65" s="188" t="str">
        <f t="shared" si="11"/>
        <v/>
      </c>
      <c r="Q65" s="106">
        <v>61</v>
      </c>
      <c r="R65" s="234" t="str">
        <f t="shared" si="38"/>
        <v/>
      </c>
      <c r="S65" s="236" t="str">
        <f t="shared" si="39"/>
        <v/>
      </c>
      <c r="T65" s="92" t="str">
        <f t="shared" si="26"/>
        <v/>
      </c>
      <c r="U65" s="92" t="str">
        <f t="shared" si="40"/>
        <v/>
      </c>
      <c r="V65" s="92" t="str">
        <f t="shared" si="27"/>
        <v/>
      </c>
      <c r="W65" s="92" t="str">
        <f t="shared" si="41"/>
        <v/>
      </c>
      <c r="X65" s="92" t="str">
        <f t="shared" si="42"/>
        <v/>
      </c>
      <c r="Y65" s="144" t="str">
        <f t="shared" si="43"/>
        <v/>
      </c>
      <c r="Z65" s="145" t="str">
        <f t="shared" si="44"/>
        <v/>
      </c>
      <c r="AA65" s="144" t="str">
        <f t="shared" si="45"/>
        <v/>
      </c>
      <c r="AB65" s="145" t="str">
        <f t="shared" si="46"/>
        <v/>
      </c>
      <c r="AC65" s="144" t="str">
        <f t="shared" si="47"/>
        <v/>
      </c>
      <c r="AD65" s="145" t="str">
        <f t="shared" si="48"/>
        <v/>
      </c>
      <c r="AE65" s="191" t="str">
        <f t="shared" si="23"/>
        <v/>
      </c>
    </row>
    <row r="66" spans="1:31" ht="15.95" customHeight="1" x14ac:dyDescent="0.15">
      <c r="A66" s="68">
        <v>62</v>
      </c>
      <c r="B66" s="239" t="str">
        <f t="shared" si="28"/>
        <v/>
      </c>
      <c r="C66" s="73" t="str">
        <f t="shared" si="1"/>
        <v/>
      </c>
      <c r="D66" s="74" t="str">
        <f t="shared" si="24"/>
        <v/>
      </c>
      <c r="E66" s="74" t="str">
        <f t="shared" si="29"/>
        <v/>
      </c>
      <c r="F66" s="74" t="str">
        <f t="shared" si="25"/>
        <v/>
      </c>
      <c r="G66" s="74" t="str">
        <f t="shared" si="30"/>
        <v/>
      </c>
      <c r="H66" s="74" t="str">
        <f t="shared" si="31"/>
        <v/>
      </c>
      <c r="I66" s="137" t="str">
        <f t="shared" si="32"/>
        <v/>
      </c>
      <c r="J66" s="138" t="str">
        <f t="shared" si="33"/>
        <v/>
      </c>
      <c r="K66" s="137" t="str">
        <f t="shared" si="34"/>
        <v/>
      </c>
      <c r="L66" s="138" t="str">
        <f t="shared" si="35"/>
        <v/>
      </c>
      <c r="M66" s="137" t="str">
        <f t="shared" si="36"/>
        <v/>
      </c>
      <c r="N66" s="138" t="str">
        <f t="shared" si="37"/>
        <v/>
      </c>
      <c r="O66" s="188" t="str">
        <f t="shared" si="11"/>
        <v/>
      </c>
      <c r="Q66" s="106">
        <v>62</v>
      </c>
      <c r="R66" s="234" t="str">
        <f t="shared" si="38"/>
        <v/>
      </c>
      <c r="S66" s="236" t="str">
        <f t="shared" si="39"/>
        <v/>
      </c>
      <c r="T66" s="92" t="str">
        <f t="shared" si="26"/>
        <v/>
      </c>
      <c r="U66" s="92" t="str">
        <f t="shared" si="40"/>
        <v/>
      </c>
      <c r="V66" s="92" t="str">
        <f t="shared" si="27"/>
        <v/>
      </c>
      <c r="W66" s="92" t="str">
        <f t="shared" si="41"/>
        <v/>
      </c>
      <c r="X66" s="92" t="str">
        <f t="shared" si="42"/>
        <v/>
      </c>
      <c r="Y66" s="144" t="str">
        <f t="shared" si="43"/>
        <v/>
      </c>
      <c r="Z66" s="145" t="str">
        <f t="shared" si="44"/>
        <v/>
      </c>
      <c r="AA66" s="144" t="str">
        <f t="shared" si="45"/>
        <v/>
      </c>
      <c r="AB66" s="145" t="str">
        <f t="shared" si="46"/>
        <v/>
      </c>
      <c r="AC66" s="144" t="str">
        <f t="shared" si="47"/>
        <v/>
      </c>
      <c r="AD66" s="145" t="str">
        <f t="shared" si="48"/>
        <v/>
      </c>
      <c r="AE66" s="191" t="str">
        <f t="shared" si="23"/>
        <v/>
      </c>
    </row>
    <row r="67" spans="1:31" ht="15.95" customHeight="1" x14ac:dyDescent="0.15">
      <c r="A67" s="68">
        <v>63</v>
      </c>
      <c r="B67" s="239" t="str">
        <f t="shared" si="28"/>
        <v/>
      </c>
      <c r="C67" s="73" t="str">
        <f t="shared" si="1"/>
        <v/>
      </c>
      <c r="D67" s="74" t="str">
        <f t="shared" si="24"/>
        <v/>
      </c>
      <c r="E67" s="74" t="str">
        <f t="shared" si="29"/>
        <v/>
      </c>
      <c r="F67" s="74" t="str">
        <f t="shared" si="25"/>
        <v/>
      </c>
      <c r="G67" s="74" t="str">
        <f t="shared" si="30"/>
        <v/>
      </c>
      <c r="H67" s="74" t="str">
        <f t="shared" si="31"/>
        <v/>
      </c>
      <c r="I67" s="137" t="str">
        <f t="shared" si="32"/>
        <v/>
      </c>
      <c r="J67" s="138" t="str">
        <f t="shared" si="33"/>
        <v/>
      </c>
      <c r="K67" s="137" t="str">
        <f t="shared" si="34"/>
        <v/>
      </c>
      <c r="L67" s="138" t="str">
        <f t="shared" si="35"/>
        <v/>
      </c>
      <c r="M67" s="137" t="str">
        <f t="shared" si="36"/>
        <v/>
      </c>
      <c r="N67" s="138" t="str">
        <f t="shared" si="37"/>
        <v/>
      </c>
      <c r="O67" s="188" t="str">
        <f t="shared" si="11"/>
        <v/>
      </c>
      <c r="Q67" s="106">
        <v>63</v>
      </c>
      <c r="R67" s="234" t="str">
        <f t="shared" si="38"/>
        <v/>
      </c>
      <c r="S67" s="236" t="str">
        <f t="shared" si="39"/>
        <v/>
      </c>
      <c r="T67" s="92" t="str">
        <f t="shared" si="26"/>
        <v/>
      </c>
      <c r="U67" s="92" t="str">
        <f t="shared" si="40"/>
        <v/>
      </c>
      <c r="V67" s="92" t="str">
        <f t="shared" si="27"/>
        <v/>
      </c>
      <c r="W67" s="92" t="str">
        <f t="shared" si="41"/>
        <v/>
      </c>
      <c r="X67" s="92" t="str">
        <f t="shared" si="42"/>
        <v/>
      </c>
      <c r="Y67" s="144" t="str">
        <f t="shared" si="43"/>
        <v/>
      </c>
      <c r="Z67" s="145" t="str">
        <f t="shared" si="44"/>
        <v/>
      </c>
      <c r="AA67" s="144" t="str">
        <f t="shared" si="45"/>
        <v/>
      </c>
      <c r="AB67" s="145" t="str">
        <f t="shared" si="46"/>
        <v/>
      </c>
      <c r="AC67" s="144" t="str">
        <f t="shared" si="47"/>
        <v/>
      </c>
      <c r="AD67" s="145" t="str">
        <f t="shared" si="48"/>
        <v/>
      </c>
      <c r="AE67" s="191" t="str">
        <f t="shared" si="23"/>
        <v/>
      </c>
    </row>
    <row r="68" spans="1:31" ht="15.95" customHeight="1" x14ac:dyDescent="0.15">
      <c r="A68" s="68">
        <v>64</v>
      </c>
      <c r="B68" s="239" t="str">
        <f t="shared" si="28"/>
        <v/>
      </c>
      <c r="C68" s="73" t="str">
        <f t="shared" si="1"/>
        <v/>
      </c>
      <c r="D68" s="74" t="str">
        <f t="shared" si="24"/>
        <v/>
      </c>
      <c r="E68" s="74" t="str">
        <f t="shared" si="29"/>
        <v/>
      </c>
      <c r="F68" s="74" t="str">
        <f t="shared" si="25"/>
        <v/>
      </c>
      <c r="G68" s="74" t="str">
        <f t="shared" si="30"/>
        <v/>
      </c>
      <c r="H68" s="74" t="str">
        <f t="shared" si="31"/>
        <v/>
      </c>
      <c r="I68" s="137" t="str">
        <f t="shared" si="32"/>
        <v/>
      </c>
      <c r="J68" s="138" t="str">
        <f t="shared" si="33"/>
        <v/>
      </c>
      <c r="K68" s="137" t="str">
        <f t="shared" si="34"/>
        <v/>
      </c>
      <c r="L68" s="138" t="str">
        <f t="shared" si="35"/>
        <v/>
      </c>
      <c r="M68" s="137" t="str">
        <f t="shared" si="36"/>
        <v/>
      </c>
      <c r="N68" s="138" t="str">
        <f t="shared" si="37"/>
        <v/>
      </c>
      <c r="O68" s="188" t="str">
        <f t="shared" si="11"/>
        <v/>
      </c>
      <c r="Q68" s="106">
        <v>64</v>
      </c>
      <c r="R68" s="234" t="str">
        <f t="shared" si="38"/>
        <v/>
      </c>
      <c r="S68" s="236" t="str">
        <f t="shared" si="39"/>
        <v/>
      </c>
      <c r="T68" s="92" t="str">
        <f t="shared" si="26"/>
        <v/>
      </c>
      <c r="U68" s="92" t="str">
        <f t="shared" si="40"/>
        <v/>
      </c>
      <c r="V68" s="92" t="str">
        <f t="shared" si="27"/>
        <v/>
      </c>
      <c r="W68" s="92" t="str">
        <f t="shared" si="41"/>
        <v/>
      </c>
      <c r="X68" s="92" t="str">
        <f t="shared" si="42"/>
        <v/>
      </c>
      <c r="Y68" s="144" t="str">
        <f t="shared" si="43"/>
        <v/>
      </c>
      <c r="Z68" s="145" t="str">
        <f t="shared" si="44"/>
        <v/>
      </c>
      <c r="AA68" s="144" t="str">
        <f t="shared" si="45"/>
        <v/>
      </c>
      <c r="AB68" s="145" t="str">
        <f t="shared" si="46"/>
        <v/>
      </c>
      <c r="AC68" s="144" t="str">
        <f t="shared" si="47"/>
        <v/>
      </c>
      <c r="AD68" s="145" t="str">
        <f t="shared" si="48"/>
        <v/>
      </c>
      <c r="AE68" s="191" t="str">
        <f t="shared" si="23"/>
        <v/>
      </c>
    </row>
    <row r="69" spans="1:31" ht="15.95" customHeight="1" x14ac:dyDescent="0.15">
      <c r="A69" s="68">
        <v>65</v>
      </c>
      <c r="B69" s="239" t="str">
        <f t="shared" ref="B69:B84" si="49">IF(VLOOKUP(A69,記②男,2,FALSE)="","",VLOOKUP(A69,記②男,2,FALSE))</f>
        <v/>
      </c>
      <c r="C69" s="73" t="str">
        <f t="shared" ref="C69:C84" si="50">IF(B69="","",VLOOKUP(B69,名簿,2,FALSE))</f>
        <v/>
      </c>
      <c r="D69" s="74" t="str">
        <f t="shared" si="24"/>
        <v/>
      </c>
      <c r="E69" s="74" t="str">
        <f t="shared" ref="E69:E84" si="51">IF(B69="","",IF(VLOOKUP(B69,名簿,3,FALSE)="","",VLOOKUP(B69,名簿,3,FALSE)))</f>
        <v/>
      </c>
      <c r="F69" s="74" t="str">
        <f t="shared" si="25"/>
        <v/>
      </c>
      <c r="G69" s="74" t="str">
        <f t="shared" ref="G69:G84" si="52">IF(B69="","",IF(VLOOKUP(B69,名簿,4,FALSE)="","",VLOOKUP(B69,名簿,4,FALSE)))</f>
        <v/>
      </c>
      <c r="H69" s="74" t="str">
        <f t="shared" ref="H69:H84" si="53">IF(B69="","",IF(VLOOKUP(B69,名簿,5,FALSE)="","",VLOOKUP(B69,名簿,5,FALSE)))</f>
        <v/>
      </c>
      <c r="I69" s="137" t="str">
        <f t="shared" ref="I69:I84" si="54">IF(B69="","",IF(VLOOKUP(A69,記②男,5,FALSE)="","",VLOOKUP(A69,記②男,5,FALSE)))</f>
        <v/>
      </c>
      <c r="J69" s="138" t="str">
        <f t="shared" ref="J69:J84" si="55">IF(B69="","",IF(VLOOKUP(A69,記②男,6,FALSE)="","",VLOOKUP(A69,記②男,6,FALSE)))</f>
        <v/>
      </c>
      <c r="K69" s="137" t="str">
        <f t="shared" ref="K69:K84" si="56">IF(B69="","",IF(VLOOKUP(A69,記②男,7,FALSE)="","",VLOOKUP(A69,記②男,7,FALSE)))</f>
        <v/>
      </c>
      <c r="L69" s="138" t="str">
        <f t="shared" ref="L69:L84" si="57">IF(B69="","",IF(VLOOKUP(A69,記②男,8,FALSE)="","",VLOOKUP(A69,記②男,8,FALSE)))</f>
        <v/>
      </c>
      <c r="M69" s="137" t="str">
        <f t="shared" ref="M69:M84" si="58">IF(B69="","",IF(VLOOKUP(A69,記②男,9,FALSE)="","",VLOOKUP(A69,記②男,9,FALSE)))</f>
        <v/>
      </c>
      <c r="N69" s="138" t="str">
        <f t="shared" ref="N69:N84" si="59">IF(B69="","",IF(VLOOKUP(A69,記②男,10,FALSE)="","",VLOOKUP(A69,記②男,10,FALSE)))</f>
        <v/>
      </c>
      <c r="O69" s="188" t="str">
        <f t="shared" ref="O69:O84" si="60">IF(B69="","",IF(VLOOKUP(B69,名簿,8,FALSE)="","",VLOOKUP(B69,名簿,8,FALSE)))</f>
        <v/>
      </c>
      <c r="Q69" s="106">
        <v>65</v>
      </c>
      <c r="R69" s="234" t="str">
        <f t="shared" ref="R69:R84" si="61">IF(VLOOKUP(Q69,記②女,2,FALSE)="","",VLOOKUP(Q69,記②女,2,FALSE))</f>
        <v/>
      </c>
      <c r="S69" s="236" t="str">
        <f t="shared" ref="S69:S84" si="62">IF(R69="","",VLOOKUP(R69,名簿,2,FALSE))</f>
        <v/>
      </c>
      <c r="T69" s="92" t="str">
        <f t="shared" si="26"/>
        <v/>
      </c>
      <c r="U69" s="92" t="str">
        <f t="shared" ref="U69:U84" si="63">IF(R69="","",IF(VLOOKUP(R69,名簿,3,FALSE)="","",VLOOKUP(R69,名簿,3,FALSE)))</f>
        <v/>
      </c>
      <c r="V69" s="92" t="str">
        <f t="shared" si="27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IF(R69="","",IF(VLOOKUP(Q69,記②女,5,FALSE)="","",VLOOKUP(Q69,記②女,5,FALSE)))</f>
        <v/>
      </c>
      <c r="Z69" s="145" t="str">
        <f t="shared" ref="Z69:Z84" si="67">IF(R69="","",IF(VLOOKUP(Q69,記②女,6,FALSE)="","",VLOOKUP(Q69,記②女,6,FALSE)))</f>
        <v/>
      </c>
      <c r="AA69" s="144" t="str">
        <f t="shared" ref="AA69:AA84" si="68">IF(R69="","",IF(VLOOKUP(Q69,記②女,7,FALSE)="","",VLOOKUP(Q69,記②女,7,FALSE)))</f>
        <v/>
      </c>
      <c r="AB69" s="145" t="str">
        <f t="shared" ref="AB69:AB84" si="69">IF(R69="","",IF(VLOOKUP(Q69,記②女,8,FALSE)="","",VLOOKUP(Q69,記②女,8,FALSE)))</f>
        <v/>
      </c>
      <c r="AC69" s="144" t="str">
        <f t="shared" ref="AC69:AC84" si="70">IF(R69="","",IF(VLOOKUP(Q69,記②女,9,FALSE)="","",VLOOKUP(Q69,記②女,9,FALSE)))</f>
        <v/>
      </c>
      <c r="AD69" s="145" t="str">
        <f t="shared" ref="AD69:AD84" si="71">IF(R69="","",IF(VLOOKUP(Q69,記②女,10,FALSE)="","",VLOOKUP(Q69,記②女,10,FALSE)))</f>
        <v/>
      </c>
      <c r="AE69" s="191" t="str">
        <f t="shared" ref="AE69:AE84" si="72">IF(R69="","",IF(VLOOKUP(R69,名簿,8,FALSE)="","",VLOOKUP(R69,名簿,8,FALSE)))</f>
        <v/>
      </c>
    </row>
    <row r="70" spans="1:31" ht="15.95" customHeight="1" x14ac:dyDescent="0.15">
      <c r="A70" s="68">
        <v>66</v>
      </c>
      <c r="B70" s="239" t="str">
        <f t="shared" si="49"/>
        <v/>
      </c>
      <c r="C70" s="73" t="str">
        <f t="shared" si="50"/>
        <v/>
      </c>
      <c r="D70" s="74" t="str">
        <f t="shared" ref="D70:D84" si="73">IF(B70="","",$U$1)</f>
        <v/>
      </c>
      <c r="E70" s="74" t="str">
        <f t="shared" si="51"/>
        <v/>
      </c>
      <c r="F70" s="74" t="str">
        <f t="shared" ref="F70:F84" si="74">IF(B70="","",$AB$1)</f>
        <v/>
      </c>
      <c r="G70" s="74" t="str">
        <f t="shared" si="52"/>
        <v/>
      </c>
      <c r="H70" s="74" t="str">
        <f t="shared" si="53"/>
        <v/>
      </c>
      <c r="I70" s="137" t="str">
        <f t="shared" si="54"/>
        <v/>
      </c>
      <c r="J70" s="138" t="str">
        <f t="shared" si="55"/>
        <v/>
      </c>
      <c r="K70" s="137" t="str">
        <f t="shared" si="56"/>
        <v/>
      </c>
      <c r="L70" s="138" t="str">
        <f t="shared" si="57"/>
        <v/>
      </c>
      <c r="M70" s="137" t="str">
        <f t="shared" si="58"/>
        <v/>
      </c>
      <c r="N70" s="138" t="str">
        <f t="shared" si="59"/>
        <v/>
      </c>
      <c r="O70" s="188" t="str">
        <f t="shared" si="60"/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5">IF(R70="","",$U$1)</f>
        <v/>
      </c>
      <c r="U70" s="92" t="str">
        <f t="shared" si="63"/>
        <v/>
      </c>
      <c r="V70" s="92" t="str">
        <f t="shared" ref="V70:V84" si="76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5.95" customHeight="1" x14ac:dyDescent="0.15">
      <c r="A71" s="68">
        <v>67</v>
      </c>
      <c r="B71" s="239" t="str">
        <f t="shared" si="49"/>
        <v/>
      </c>
      <c r="C71" s="73" t="str">
        <f t="shared" si="50"/>
        <v/>
      </c>
      <c r="D71" s="74" t="str">
        <f t="shared" si="73"/>
        <v/>
      </c>
      <c r="E71" s="74" t="str">
        <f t="shared" si="51"/>
        <v/>
      </c>
      <c r="F71" s="74" t="str">
        <f t="shared" si="74"/>
        <v/>
      </c>
      <c r="G71" s="74" t="str">
        <f t="shared" si="52"/>
        <v/>
      </c>
      <c r="H71" s="74" t="str">
        <f t="shared" si="53"/>
        <v/>
      </c>
      <c r="I71" s="137" t="str">
        <f t="shared" si="54"/>
        <v/>
      </c>
      <c r="J71" s="138" t="str">
        <f t="shared" si="55"/>
        <v/>
      </c>
      <c r="K71" s="137" t="str">
        <f t="shared" si="56"/>
        <v/>
      </c>
      <c r="L71" s="138" t="str">
        <f t="shared" si="57"/>
        <v/>
      </c>
      <c r="M71" s="137" t="str">
        <f t="shared" si="58"/>
        <v/>
      </c>
      <c r="N71" s="138" t="str">
        <f t="shared" si="59"/>
        <v/>
      </c>
      <c r="O71" s="188" t="str">
        <f t="shared" si="60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5"/>
        <v/>
      </c>
      <c r="U71" s="92" t="str">
        <f t="shared" si="63"/>
        <v/>
      </c>
      <c r="V71" s="92" t="str">
        <f t="shared" si="76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5.95" customHeight="1" x14ac:dyDescent="0.15">
      <c r="A72" s="68">
        <v>68</v>
      </c>
      <c r="B72" s="239" t="str">
        <f t="shared" si="49"/>
        <v/>
      </c>
      <c r="C72" s="73" t="str">
        <f t="shared" si="50"/>
        <v/>
      </c>
      <c r="D72" s="74" t="str">
        <f t="shared" si="73"/>
        <v/>
      </c>
      <c r="E72" s="74" t="str">
        <f t="shared" si="51"/>
        <v/>
      </c>
      <c r="F72" s="74" t="str">
        <f t="shared" si="74"/>
        <v/>
      </c>
      <c r="G72" s="74" t="str">
        <f t="shared" si="52"/>
        <v/>
      </c>
      <c r="H72" s="74" t="str">
        <f t="shared" si="53"/>
        <v/>
      </c>
      <c r="I72" s="137" t="str">
        <f t="shared" si="54"/>
        <v/>
      </c>
      <c r="J72" s="138" t="str">
        <f t="shared" si="55"/>
        <v/>
      </c>
      <c r="K72" s="137" t="str">
        <f t="shared" si="56"/>
        <v/>
      </c>
      <c r="L72" s="138" t="str">
        <f t="shared" si="57"/>
        <v/>
      </c>
      <c r="M72" s="137" t="str">
        <f t="shared" si="58"/>
        <v/>
      </c>
      <c r="N72" s="138" t="str">
        <f t="shared" si="59"/>
        <v/>
      </c>
      <c r="O72" s="188" t="str">
        <f t="shared" si="60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5"/>
        <v/>
      </c>
      <c r="U72" s="92" t="str">
        <f t="shared" si="63"/>
        <v/>
      </c>
      <c r="V72" s="92" t="str">
        <f t="shared" si="76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5.95" customHeight="1" x14ac:dyDescent="0.15">
      <c r="A73" s="68">
        <v>69</v>
      </c>
      <c r="B73" s="239" t="str">
        <f t="shared" si="49"/>
        <v/>
      </c>
      <c r="C73" s="73" t="str">
        <f t="shared" si="50"/>
        <v/>
      </c>
      <c r="D73" s="74" t="str">
        <f t="shared" si="73"/>
        <v/>
      </c>
      <c r="E73" s="74" t="str">
        <f t="shared" si="51"/>
        <v/>
      </c>
      <c r="F73" s="74" t="str">
        <f t="shared" si="74"/>
        <v/>
      </c>
      <c r="G73" s="74" t="str">
        <f t="shared" si="52"/>
        <v/>
      </c>
      <c r="H73" s="74" t="str">
        <f t="shared" si="53"/>
        <v/>
      </c>
      <c r="I73" s="137" t="str">
        <f t="shared" si="54"/>
        <v/>
      </c>
      <c r="J73" s="138" t="str">
        <f t="shared" si="55"/>
        <v/>
      </c>
      <c r="K73" s="137" t="str">
        <f t="shared" si="56"/>
        <v/>
      </c>
      <c r="L73" s="138" t="str">
        <f t="shared" si="57"/>
        <v/>
      </c>
      <c r="M73" s="137" t="str">
        <f t="shared" si="58"/>
        <v/>
      </c>
      <c r="N73" s="138" t="str">
        <f t="shared" si="59"/>
        <v/>
      </c>
      <c r="O73" s="188" t="str">
        <f t="shared" si="60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5"/>
        <v/>
      </c>
      <c r="U73" s="92" t="str">
        <f t="shared" si="63"/>
        <v/>
      </c>
      <c r="V73" s="92" t="str">
        <f t="shared" si="76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5.95" customHeight="1" x14ac:dyDescent="0.15">
      <c r="A74" s="68">
        <v>70</v>
      </c>
      <c r="B74" s="239" t="str">
        <f t="shared" si="49"/>
        <v/>
      </c>
      <c r="C74" s="73" t="str">
        <f t="shared" si="50"/>
        <v/>
      </c>
      <c r="D74" s="74" t="str">
        <f t="shared" si="73"/>
        <v/>
      </c>
      <c r="E74" s="74" t="str">
        <f t="shared" si="51"/>
        <v/>
      </c>
      <c r="F74" s="74" t="str">
        <f t="shared" si="74"/>
        <v/>
      </c>
      <c r="G74" s="74" t="str">
        <f t="shared" si="52"/>
        <v/>
      </c>
      <c r="H74" s="74" t="str">
        <f t="shared" si="53"/>
        <v/>
      </c>
      <c r="I74" s="137" t="str">
        <f t="shared" si="54"/>
        <v/>
      </c>
      <c r="J74" s="138" t="str">
        <f t="shared" si="55"/>
        <v/>
      </c>
      <c r="K74" s="137" t="str">
        <f t="shared" si="56"/>
        <v/>
      </c>
      <c r="L74" s="138" t="str">
        <f t="shared" si="57"/>
        <v/>
      </c>
      <c r="M74" s="137" t="str">
        <f t="shared" si="58"/>
        <v/>
      </c>
      <c r="N74" s="138" t="str">
        <f t="shared" si="59"/>
        <v/>
      </c>
      <c r="O74" s="188" t="str">
        <f t="shared" si="60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5"/>
        <v/>
      </c>
      <c r="U74" s="92" t="str">
        <f t="shared" si="63"/>
        <v/>
      </c>
      <c r="V74" s="92" t="str">
        <f t="shared" si="76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5.95" customHeight="1" x14ac:dyDescent="0.15">
      <c r="A75" s="68">
        <v>71</v>
      </c>
      <c r="B75" s="239" t="str">
        <f t="shared" si="49"/>
        <v/>
      </c>
      <c r="C75" s="73" t="str">
        <f t="shared" si="50"/>
        <v/>
      </c>
      <c r="D75" s="74" t="str">
        <f t="shared" si="73"/>
        <v/>
      </c>
      <c r="E75" s="74" t="str">
        <f t="shared" si="51"/>
        <v/>
      </c>
      <c r="F75" s="74" t="str">
        <f t="shared" si="74"/>
        <v/>
      </c>
      <c r="G75" s="74" t="str">
        <f t="shared" si="52"/>
        <v/>
      </c>
      <c r="H75" s="74" t="str">
        <f t="shared" si="53"/>
        <v/>
      </c>
      <c r="I75" s="137" t="str">
        <f t="shared" si="54"/>
        <v/>
      </c>
      <c r="J75" s="138" t="str">
        <f t="shared" si="55"/>
        <v/>
      </c>
      <c r="K75" s="137" t="str">
        <f t="shared" si="56"/>
        <v/>
      </c>
      <c r="L75" s="138" t="str">
        <f t="shared" si="57"/>
        <v/>
      </c>
      <c r="M75" s="137" t="str">
        <f t="shared" si="58"/>
        <v/>
      </c>
      <c r="N75" s="138" t="str">
        <f t="shared" si="59"/>
        <v/>
      </c>
      <c r="O75" s="188" t="str">
        <f t="shared" si="60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5"/>
        <v/>
      </c>
      <c r="U75" s="92" t="str">
        <f t="shared" si="63"/>
        <v/>
      </c>
      <c r="V75" s="92" t="str">
        <f t="shared" si="76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5.95" customHeight="1" x14ac:dyDescent="0.15">
      <c r="A76" s="68">
        <v>72</v>
      </c>
      <c r="B76" s="239" t="str">
        <f t="shared" si="49"/>
        <v/>
      </c>
      <c r="C76" s="73" t="str">
        <f t="shared" si="50"/>
        <v/>
      </c>
      <c r="D76" s="74" t="str">
        <f t="shared" si="73"/>
        <v/>
      </c>
      <c r="E76" s="74" t="str">
        <f t="shared" si="51"/>
        <v/>
      </c>
      <c r="F76" s="74" t="str">
        <f t="shared" si="74"/>
        <v/>
      </c>
      <c r="G76" s="74" t="str">
        <f t="shared" si="52"/>
        <v/>
      </c>
      <c r="H76" s="74" t="str">
        <f t="shared" si="53"/>
        <v/>
      </c>
      <c r="I76" s="137" t="str">
        <f t="shared" si="54"/>
        <v/>
      </c>
      <c r="J76" s="138" t="str">
        <f t="shared" si="55"/>
        <v/>
      </c>
      <c r="K76" s="137" t="str">
        <f t="shared" si="56"/>
        <v/>
      </c>
      <c r="L76" s="138" t="str">
        <f t="shared" si="57"/>
        <v/>
      </c>
      <c r="M76" s="137" t="str">
        <f t="shared" si="58"/>
        <v/>
      </c>
      <c r="N76" s="138" t="str">
        <f t="shared" si="59"/>
        <v/>
      </c>
      <c r="O76" s="188" t="str">
        <f t="shared" si="60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5"/>
        <v/>
      </c>
      <c r="U76" s="92" t="str">
        <f t="shared" si="63"/>
        <v/>
      </c>
      <c r="V76" s="92" t="str">
        <f t="shared" si="76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5.95" customHeight="1" x14ac:dyDescent="0.15">
      <c r="A77" s="68">
        <v>73</v>
      </c>
      <c r="B77" s="239" t="str">
        <f t="shared" si="49"/>
        <v/>
      </c>
      <c r="C77" s="73" t="str">
        <f t="shared" si="50"/>
        <v/>
      </c>
      <c r="D77" s="74" t="str">
        <f t="shared" si="73"/>
        <v/>
      </c>
      <c r="E77" s="74" t="str">
        <f t="shared" si="51"/>
        <v/>
      </c>
      <c r="F77" s="74" t="str">
        <f t="shared" si="74"/>
        <v/>
      </c>
      <c r="G77" s="74" t="str">
        <f t="shared" si="52"/>
        <v/>
      </c>
      <c r="H77" s="74" t="str">
        <f t="shared" si="53"/>
        <v/>
      </c>
      <c r="I77" s="137" t="str">
        <f t="shared" si="54"/>
        <v/>
      </c>
      <c r="J77" s="138" t="str">
        <f t="shared" si="55"/>
        <v/>
      </c>
      <c r="K77" s="137" t="str">
        <f t="shared" si="56"/>
        <v/>
      </c>
      <c r="L77" s="138" t="str">
        <f t="shared" si="57"/>
        <v/>
      </c>
      <c r="M77" s="137" t="str">
        <f t="shared" si="58"/>
        <v/>
      </c>
      <c r="N77" s="138" t="str">
        <f t="shared" si="59"/>
        <v/>
      </c>
      <c r="O77" s="188" t="str">
        <f t="shared" si="60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5"/>
        <v/>
      </c>
      <c r="U77" s="92" t="str">
        <f t="shared" si="63"/>
        <v/>
      </c>
      <c r="V77" s="92" t="str">
        <f t="shared" si="76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5.95" customHeight="1" x14ac:dyDescent="0.15">
      <c r="A78" s="68">
        <v>74</v>
      </c>
      <c r="B78" s="239" t="str">
        <f t="shared" si="49"/>
        <v/>
      </c>
      <c r="C78" s="73" t="str">
        <f t="shared" si="50"/>
        <v/>
      </c>
      <c r="D78" s="74" t="str">
        <f t="shared" si="73"/>
        <v/>
      </c>
      <c r="E78" s="74" t="str">
        <f t="shared" si="51"/>
        <v/>
      </c>
      <c r="F78" s="74" t="str">
        <f t="shared" si="74"/>
        <v/>
      </c>
      <c r="G78" s="74" t="str">
        <f t="shared" si="52"/>
        <v/>
      </c>
      <c r="H78" s="74" t="str">
        <f t="shared" si="53"/>
        <v/>
      </c>
      <c r="I78" s="137" t="str">
        <f t="shared" si="54"/>
        <v/>
      </c>
      <c r="J78" s="138" t="str">
        <f t="shared" si="55"/>
        <v/>
      </c>
      <c r="K78" s="137" t="str">
        <f t="shared" si="56"/>
        <v/>
      </c>
      <c r="L78" s="138" t="str">
        <f t="shared" si="57"/>
        <v/>
      </c>
      <c r="M78" s="137" t="str">
        <f t="shared" si="58"/>
        <v/>
      </c>
      <c r="N78" s="138" t="str">
        <f t="shared" si="59"/>
        <v/>
      </c>
      <c r="O78" s="188" t="str">
        <f t="shared" si="60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5"/>
        <v/>
      </c>
      <c r="U78" s="92" t="str">
        <f t="shared" si="63"/>
        <v/>
      </c>
      <c r="V78" s="92" t="str">
        <f t="shared" si="76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5.95" customHeight="1" x14ac:dyDescent="0.15">
      <c r="A79" s="68">
        <v>75</v>
      </c>
      <c r="B79" s="239" t="str">
        <f t="shared" si="49"/>
        <v/>
      </c>
      <c r="C79" s="73" t="str">
        <f t="shared" si="50"/>
        <v/>
      </c>
      <c r="D79" s="74" t="str">
        <f t="shared" si="73"/>
        <v/>
      </c>
      <c r="E79" s="74" t="str">
        <f t="shared" si="51"/>
        <v/>
      </c>
      <c r="F79" s="74" t="str">
        <f t="shared" si="74"/>
        <v/>
      </c>
      <c r="G79" s="74" t="str">
        <f t="shared" si="52"/>
        <v/>
      </c>
      <c r="H79" s="74" t="str">
        <f t="shared" si="53"/>
        <v/>
      </c>
      <c r="I79" s="137" t="str">
        <f t="shared" si="54"/>
        <v/>
      </c>
      <c r="J79" s="138" t="str">
        <f t="shared" si="55"/>
        <v/>
      </c>
      <c r="K79" s="137" t="str">
        <f t="shared" si="56"/>
        <v/>
      </c>
      <c r="L79" s="138" t="str">
        <f t="shared" si="57"/>
        <v/>
      </c>
      <c r="M79" s="137" t="str">
        <f t="shared" si="58"/>
        <v/>
      </c>
      <c r="N79" s="138" t="str">
        <f t="shared" si="59"/>
        <v/>
      </c>
      <c r="O79" s="188" t="str">
        <f t="shared" si="60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5"/>
        <v/>
      </c>
      <c r="U79" s="92" t="str">
        <f t="shared" si="63"/>
        <v/>
      </c>
      <c r="V79" s="92" t="str">
        <f t="shared" si="76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5.95" customHeight="1" x14ac:dyDescent="0.15">
      <c r="A80" s="68">
        <v>76</v>
      </c>
      <c r="B80" s="239" t="str">
        <f t="shared" si="49"/>
        <v/>
      </c>
      <c r="C80" s="73" t="str">
        <f t="shared" si="50"/>
        <v/>
      </c>
      <c r="D80" s="74" t="str">
        <f t="shared" si="73"/>
        <v/>
      </c>
      <c r="E80" s="74" t="str">
        <f t="shared" si="51"/>
        <v/>
      </c>
      <c r="F80" s="74" t="str">
        <f t="shared" si="74"/>
        <v/>
      </c>
      <c r="G80" s="74" t="str">
        <f t="shared" si="52"/>
        <v/>
      </c>
      <c r="H80" s="74" t="str">
        <f t="shared" si="53"/>
        <v/>
      </c>
      <c r="I80" s="137" t="str">
        <f t="shared" si="54"/>
        <v/>
      </c>
      <c r="J80" s="138" t="str">
        <f t="shared" si="55"/>
        <v/>
      </c>
      <c r="K80" s="137" t="str">
        <f t="shared" si="56"/>
        <v/>
      </c>
      <c r="L80" s="138" t="str">
        <f t="shared" si="57"/>
        <v/>
      </c>
      <c r="M80" s="137" t="str">
        <f t="shared" si="58"/>
        <v/>
      </c>
      <c r="N80" s="138" t="str">
        <f t="shared" si="59"/>
        <v/>
      </c>
      <c r="O80" s="188" t="str">
        <f t="shared" si="60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5"/>
        <v/>
      </c>
      <c r="U80" s="92" t="str">
        <f t="shared" si="63"/>
        <v/>
      </c>
      <c r="V80" s="92" t="str">
        <f t="shared" si="76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5.95" customHeight="1" x14ac:dyDescent="0.15">
      <c r="A81" s="68">
        <v>77</v>
      </c>
      <c r="B81" s="239" t="str">
        <f t="shared" si="49"/>
        <v/>
      </c>
      <c r="C81" s="73" t="str">
        <f t="shared" si="50"/>
        <v/>
      </c>
      <c r="D81" s="74" t="str">
        <f t="shared" si="73"/>
        <v/>
      </c>
      <c r="E81" s="74" t="str">
        <f t="shared" si="51"/>
        <v/>
      </c>
      <c r="F81" s="74" t="str">
        <f t="shared" si="74"/>
        <v/>
      </c>
      <c r="G81" s="74" t="str">
        <f t="shared" si="52"/>
        <v/>
      </c>
      <c r="H81" s="74" t="str">
        <f t="shared" si="53"/>
        <v/>
      </c>
      <c r="I81" s="137" t="str">
        <f t="shared" si="54"/>
        <v/>
      </c>
      <c r="J81" s="138" t="str">
        <f t="shared" si="55"/>
        <v/>
      </c>
      <c r="K81" s="137" t="str">
        <f t="shared" si="56"/>
        <v/>
      </c>
      <c r="L81" s="138" t="str">
        <f t="shared" si="57"/>
        <v/>
      </c>
      <c r="M81" s="137" t="str">
        <f t="shared" si="58"/>
        <v/>
      </c>
      <c r="N81" s="138" t="str">
        <f t="shared" si="59"/>
        <v/>
      </c>
      <c r="O81" s="188" t="str">
        <f t="shared" si="60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5"/>
        <v/>
      </c>
      <c r="U81" s="92" t="str">
        <f t="shared" si="63"/>
        <v/>
      </c>
      <c r="V81" s="92" t="str">
        <f t="shared" si="76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5.95" customHeight="1" x14ac:dyDescent="0.15">
      <c r="A82" s="68">
        <v>78</v>
      </c>
      <c r="B82" s="239" t="str">
        <f t="shared" si="49"/>
        <v/>
      </c>
      <c r="C82" s="73" t="str">
        <f t="shared" si="50"/>
        <v/>
      </c>
      <c r="D82" s="74" t="str">
        <f t="shared" si="73"/>
        <v/>
      </c>
      <c r="E82" s="74" t="str">
        <f t="shared" si="51"/>
        <v/>
      </c>
      <c r="F82" s="74" t="str">
        <f t="shared" si="74"/>
        <v/>
      </c>
      <c r="G82" s="74" t="str">
        <f t="shared" si="52"/>
        <v/>
      </c>
      <c r="H82" s="74" t="str">
        <f t="shared" si="53"/>
        <v/>
      </c>
      <c r="I82" s="137" t="str">
        <f t="shared" si="54"/>
        <v/>
      </c>
      <c r="J82" s="138" t="str">
        <f t="shared" si="55"/>
        <v/>
      </c>
      <c r="K82" s="137" t="str">
        <f t="shared" si="56"/>
        <v/>
      </c>
      <c r="L82" s="138" t="str">
        <f t="shared" si="57"/>
        <v/>
      </c>
      <c r="M82" s="137" t="str">
        <f t="shared" si="58"/>
        <v/>
      </c>
      <c r="N82" s="138" t="str">
        <f t="shared" si="59"/>
        <v/>
      </c>
      <c r="O82" s="188" t="str">
        <f t="shared" si="60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5"/>
        <v/>
      </c>
      <c r="U82" s="92" t="str">
        <f t="shared" si="63"/>
        <v/>
      </c>
      <c r="V82" s="92" t="str">
        <f t="shared" si="76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5.95" customHeight="1" x14ac:dyDescent="0.15">
      <c r="A83" s="68">
        <v>79</v>
      </c>
      <c r="B83" s="239" t="str">
        <f t="shared" si="49"/>
        <v/>
      </c>
      <c r="C83" s="73" t="str">
        <f t="shared" si="50"/>
        <v/>
      </c>
      <c r="D83" s="74" t="str">
        <f t="shared" si="73"/>
        <v/>
      </c>
      <c r="E83" s="74" t="str">
        <f t="shared" si="51"/>
        <v/>
      </c>
      <c r="F83" s="74" t="str">
        <f t="shared" si="74"/>
        <v/>
      </c>
      <c r="G83" s="74" t="str">
        <f t="shared" si="52"/>
        <v/>
      </c>
      <c r="H83" s="74" t="str">
        <f t="shared" si="53"/>
        <v/>
      </c>
      <c r="I83" s="137" t="str">
        <f t="shared" si="54"/>
        <v/>
      </c>
      <c r="J83" s="138" t="str">
        <f t="shared" si="55"/>
        <v/>
      </c>
      <c r="K83" s="137" t="str">
        <f t="shared" si="56"/>
        <v/>
      </c>
      <c r="L83" s="138" t="str">
        <f t="shared" si="57"/>
        <v/>
      </c>
      <c r="M83" s="137" t="str">
        <f t="shared" si="58"/>
        <v/>
      </c>
      <c r="N83" s="138" t="str">
        <f t="shared" si="59"/>
        <v/>
      </c>
      <c r="O83" s="188" t="str">
        <f t="shared" si="60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5"/>
        <v/>
      </c>
      <c r="U83" s="92" t="str">
        <f t="shared" si="63"/>
        <v/>
      </c>
      <c r="V83" s="92" t="str">
        <f t="shared" si="76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5.95" customHeight="1" thickBot="1" x14ac:dyDescent="0.2">
      <c r="A84" s="69">
        <v>80</v>
      </c>
      <c r="B84" s="240" t="str">
        <f t="shared" si="49"/>
        <v/>
      </c>
      <c r="C84" s="76" t="str">
        <f t="shared" si="50"/>
        <v/>
      </c>
      <c r="D84" s="77" t="str">
        <f t="shared" si="73"/>
        <v/>
      </c>
      <c r="E84" s="77" t="str">
        <f t="shared" si="51"/>
        <v/>
      </c>
      <c r="F84" s="77" t="str">
        <f t="shared" si="74"/>
        <v/>
      </c>
      <c r="G84" s="77" t="str">
        <f t="shared" si="52"/>
        <v/>
      </c>
      <c r="H84" s="77" t="str">
        <f t="shared" si="53"/>
        <v/>
      </c>
      <c r="I84" s="139" t="str">
        <f t="shared" si="54"/>
        <v/>
      </c>
      <c r="J84" s="140" t="str">
        <f t="shared" si="55"/>
        <v/>
      </c>
      <c r="K84" s="139" t="str">
        <f t="shared" si="56"/>
        <v/>
      </c>
      <c r="L84" s="140" t="str">
        <f t="shared" si="57"/>
        <v/>
      </c>
      <c r="M84" s="139" t="str">
        <f t="shared" si="58"/>
        <v/>
      </c>
      <c r="N84" s="140" t="str">
        <f t="shared" si="59"/>
        <v/>
      </c>
      <c r="O84" s="189" t="str">
        <f t="shared" si="60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5"/>
        <v/>
      </c>
      <c r="U84" s="93" t="str">
        <f t="shared" si="63"/>
        <v/>
      </c>
      <c r="V84" s="93" t="str">
        <f t="shared" si="76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5.95" customHeight="1" x14ac:dyDescent="0.15"/>
    <row r="86" spans="1:31" ht="15.95" customHeight="1" x14ac:dyDescent="0.15"/>
    <row r="87" spans="1:31" ht="15.95" customHeight="1" x14ac:dyDescent="0.15"/>
    <row r="88" spans="1:31" ht="15.95" customHeight="1" x14ac:dyDescent="0.15"/>
    <row r="89" spans="1:31" ht="15.95" customHeight="1" x14ac:dyDescent="0.15"/>
    <row r="90" spans="1:31" ht="15.95" customHeight="1" x14ac:dyDescent="0.15"/>
    <row r="91" spans="1:31" ht="15.95" customHeight="1" x14ac:dyDescent="0.15"/>
    <row r="92" spans="1:31" ht="15.95" customHeight="1" x14ac:dyDescent="0.15"/>
    <row r="93" spans="1:31" ht="15.95" customHeight="1" x14ac:dyDescent="0.15"/>
    <row r="94" spans="1:31" ht="15.95" customHeight="1" x14ac:dyDescent="0.15"/>
  </sheetData>
  <mergeCells count="25">
    <mergeCell ref="AE1:AG1"/>
    <mergeCell ref="U1:Y1"/>
    <mergeCell ref="Z1:AA1"/>
    <mergeCell ref="Q1:T1"/>
    <mergeCell ref="U3:U4"/>
    <mergeCell ref="Q3:Q4"/>
    <mergeCell ref="X3:X4"/>
    <mergeCell ref="Y3:AD3"/>
    <mergeCell ref="AE3:AE4"/>
    <mergeCell ref="R3:R4"/>
    <mergeCell ref="S3:S4"/>
    <mergeCell ref="T3:T4"/>
    <mergeCell ref="V3:V4"/>
    <mergeCell ref="W3:W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</mergeCells>
  <phoneticPr fontId="5"/>
  <conditionalFormatting sqref="J5:J84 L5:L84 N5:N84">
    <cfRule type="expression" dxfId="9971" priority="19">
      <formula>I5=#REF!</formula>
    </cfRule>
    <cfRule type="expression" dxfId="9970" priority="20">
      <formula>I5=#REF!</formula>
    </cfRule>
    <cfRule type="expression" dxfId="9969" priority="21">
      <formula>I5=#REF!</formula>
    </cfRule>
    <cfRule type="expression" dxfId="9968" priority="22">
      <formula>I5=#REF!</formula>
    </cfRule>
    <cfRule type="expression" dxfId="9967" priority="23">
      <formula>I5=#REF!</formula>
    </cfRule>
    <cfRule type="expression" dxfId="9966" priority="24">
      <formula>I5=#REF!</formula>
    </cfRule>
  </conditionalFormatting>
  <conditionalFormatting sqref="O5:O84">
    <cfRule type="expression" dxfId="9965" priority="13">
      <formula>N5=#REF!</formula>
    </cfRule>
    <cfRule type="expression" dxfId="9964" priority="14">
      <formula>N5=#REF!</formula>
    </cfRule>
    <cfRule type="expression" dxfId="9963" priority="15">
      <formula>N5=#REF!</formula>
    </cfRule>
    <cfRule type="expression" dxfId="9962" priority="16">
      <formula>N5=#REF!</formula>
    </cfRule>
    <cfRule type="expression" dxfId="9961" priority="17">
      <formula>N5=#REF!</formula>
    </cfRule>
    <cfRule type="expression" dxfId="9960" priority="18">
      <formula>N5=#REF!</formula>
    </cfRule>
  </conditionalFormatting>
  <conditionalFormatting sqref="Z5:Z84 AB5:AB84 AD5:AD84">
    <cfRule type="expression" dxfId="9959" priority="7">
      <formula>Y5=#REF!</formula>
    </cfRule>
    <cfRule type="expression" dxfId="9958" priority="8">
      <formula>Y5=#REF!</formula>
    </cfRule>
    <cfRule type="expression" dxfId="9957" priority="9">
      <formula>Y5=#REF!</formula>
    </cfRule>
    <cfRule type="expression" dxfId="9956" priority="10">
      <formula>Y5=#REF!</formula>
    </cfRule>
    <cfRule type="expression" dxfId="9955" priority="11">
      <formula>Y5=#REF!</formula>
    </cfRule>
    <cfRule type="expression" dxfId="9954" priority="12">
      <formula>Y5=#REF!</formula>
    </cfRule>
  </conditionalFormatting>
  <conditionalFormatting sqref="AE5:AE84">
    <cfRule type="expression" dxfId="9953" priority="1">
      <formula>AD5=#REF!</formula>
    </cfRule>
    <cfRule type="expression" dxfId="9952" priority="2">
      <formula>AD5=#REF!</formula>
    </cfRule>
    <cfRule type="expression" dxfId="9951" priority="3">
      <formula>AD5=#REF!</formula>
    </cfRule>
    <cfRule type="expression" dxfId="9950" priority="4">
      <formula>AD5=#REF!</formula>
    </cfRule>
    <cfRule type="expression" dxfId="9949" priority="5">
      <formula>AD5=#REF!</formula>
    </cfRule>
    <cfRule type="expression" dxfId="9948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7C80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sqref="A1:O1"/>
    </sheetView>
  </sheetViews>
  <sheetFormatPr defaultColWidth="8.75" defaultRowHeight="14.25" x14ac:dyDescent="0.1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 x14ac:dyDescent="0.2">
      <c r="A1" s="272" t="s">
        <v>101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Q1" s="276" t="s">
        <v>185</v>
      </c>
      <c r="R1" s="277"/>
      <c r="S1" s="277"/>
      <c r="T1" s="277"/>
      <c r="U1" s="278">
        <f>名簿!$D$3</f>
        <v>0</v>
      </c>
      <c r="V1" s="278"/>
      <c r="W1" s="278"/>
      <c r="X1" s="278"/>
      <c r="Y1" s="279"/>
      <c r="Z1" s="276" t="s">
        <v>186</v>
      </c>
      <c r="AA1" s="277"/>
      <c r="AB1" s="227">
        <f>名簿!$D$8</f>
        <v>0</v>
      </c>
      <c r="AC1" s="225"/>
      <c r="AD1" s="225"/>
      <c r="AE1" s="264">
        <f>名簿!$D$3</f>
        <v>0</v>
      </c>
      <c r="AF1" s="265"/>
      <c r="AG1" s="266"/>
    </row>
    <row r="2" spans="1:33" ht="15.95" customHeight="1" thickBot="1" x14ac:dyDescent="0.2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5.95" customHeight="1" thickBot="1" x14ac:dyDescent="0.2">
      <c r="A3" s="268" t="s">
        <v>91</v>
      </c>
      <c r="B3" s="270" t="s">
        <v>86</v>
      </c>
      <c r="C3" s="260" t="s">
        <v>75</v>
      </c>
      <c r="D3" s="260" t="s">
        <v>72</v>
      </c>
      <c r="E3" s="260" t="s">
        <v>100</v>
      </c>
      <c r="F3" s="260" t="s">
        <v>71</v>
      </c>
      <c r="G3" s="260" t="s">
        <v>77</v>
      </c>
      <c r="H3" s="260" t="s">
        <v>78</v>
      </c>
      <c r="I3" s="267" t="s">
        <v>85</v>
      </c>
      <c r="J3" s="267"/>
      <c r="K3" s="267"/>
      <c r="L3" s="267"/>
      <c r="M3" s="267"/>
      <c r="N3" s="267"/>
      <c r="O3" s="262" t="s">
        <v>80</v>
      </c>
      <c r="Q3" s="268" t="s">
        <v>91</v>
      </c>
      <c r="R3" s="270" t="s">
        <v>86</v>
      </c>
      <c r="S3" s="260" t="s">
        <v>75</v>
      </c>
      <c r="T3" s="260" t="s">
        <v>72</v>
      </c>
      <c r="U3" s="260" t="s">
        <v>100</v>
      </c>
      <c r="V3" s="260" t="s">
        <v>71</v>
      </c>
      <c r="W3" s="260" t="s">
        <v>77</v>
      </c>
      <c r="X3" s="260" t="s">
        <v>78</v>
      </c>
      <c r="Y3" s="267" t="s">
        <v>85</v>
      </c>
      <c r="Z3" s="267"/>
      <c r="AA3" s="267"/>
      <c r="AB3" s="267"/>
      <c r="AC3" s="267"/>
      <c r="AD3" s="267"/>
      <c r="AE3" s="262" t="s">
        <v>80</v>
      </c>
    </row>
    <row r="4" spans="1:33" ht="15.95" customHeight="1" thickTop="1" thickBot="1" x14ac:dyDescent="0.2">
      <c r="A4" s="269"/>
      <c r="B4" s="271"/>
      <c r="C4" s="261"/>
      <c r="D4" s="261"/>
      <c r="E4" s="261"/>
      <c r="F4" s="261"/>
      <c r="G4" s="261"/>
      <c r="H4" s="261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63"/>
      <c r="Q4" s="269"/>
      <c r="R4" s="271"/>
      <c r="S4" s="261"/>
      <c r="T4" s="261"/>
      <c r="U4" s="261"/>
      <c r="V4" s="261"/>
      <c r="W4" s="261"/>
      <c r="X4" s="261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63"/>
    </row>
    <row r="5" spans="1:33" ht="15.95" customHeight="1" thickTop="1" x14ac:dyDescent="0.15">
      <c r="A5" s="223">
        <v>1</v>
      </c>
      <c r="B5" s="238" t="str">
        <f t="shared" ref="B5:B36" si="0">IF(VLOOKUP(A5,記③男,2,FALSE)="","",VLOOKUP(A5,記③男,2,FALSE))</f>
        <v/>
      </c>
      <c r="C5" s="241" t="str">
        <f t="shared" ref="C5:C68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IF(B5="","",IF(VLOOKUP(A5,記③男,5,FALSE)="","",VLOOKUP(A5,記③男,5,FALSE)))</f>
        <v/>
      </c>
      <c r="J5" s="136" t="str">
        <f t="shared" ref="J5:J36" si="6">IF(B5="","",IF(VLOOKUP(A5,記③男,6,FALSE)="","",VLOOKUP(A5,記③男,6,FALSE)))</f>
        <v/>
      </c>
      <c r="K5" s="135" t="str">
        <f t="shared" ref="K5:K36" si="7">IF(B5="","",IF(VLOOKUP(A5,記③男,7,FALSE)="","",VLOOKUP(A5,記③男,7,FALSE)))</f>
        <v/>
      </c>
      <c r="L5" s="136" t="str">
        <f t="shared" ref="L5:L36" si="8">IF(B5="","",IF(VLOOKUP(A5,記③男,8,FALSE)="","",VLOOKUP(A5,記③男,8,FALSE)))</f>
        <v/>
      </c>
      <c r="M5" s="135" t="str">
        <f t="shared" ref="M5:M36" si="9">IF(B5="","",IF(VLOOKUP(A5,記③男,9,FALSE)="","",VLOOKUP(A5,記③男,9,FALSE)))</f>
        <v/>
      </c>
      <c r="N5" s="136" t="str">
        <f t="shared" ref="N5:N36" si="10">IF(B5="","",IF(VLOOKUP(A5,記③男,10,FALSE)="","",VLOOKUP(A5,記③男,10,FALSE)))</f>
        <v/>
      </c>
      <c r="O5" s="187" t="str">
        <f t="shared" ref="O5:O68" si="11">IF(B5="","",IF(VLOOKUP(B5,名簿,8,FALSE)="","",VLOOKUP(B5,名簿,8,FALSE)))</f>
        <v/>
      </c>
      <c r="Q5" s="222">
        <v>1</v>
      </c>
      <c r="R5" s="233" t="str">
        <f t="shared" ref="R5:R36" si="12">IF(VLOOKUP(Q5,記③女,2,FALSE)="","",VLOOKUP(Q5,記③女,2,FALSE))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IF(R5="","",IF(VLOOKUP(Q5,記③女,5,FALSE)="","",VLOOKUP(Q5,記③女,5,FALSE)))</f>
        <v/>
      </c>
      <c r="Z5" s="143" t="str">
        <f t="shared" ref="Z5:Z36" si="18">IF(R5="","",IF(VLOOKUP(Q5,記③女,6,FALSE)="","",VLOOKUP(Q5,記③女,6,FALSE)))</f>
        <v/>
      </c>
      <c r="AA5" s="142" t="str">
        <f t="shared" ref="AA5:AA36" si="19">IF(R5="","",IF(VLOOKUP(Q5,記③女,7,FALSE)="","",VLOOKUP(Q5,記③女,7,FALSE)))</f>
        <v/>
      </c>
      <c r="AB5" s="143" t="str">
        <f t="shared" ref="AB5:AB36" si="20">IF(R5="","",IF(VLOOKUP(Q5,記③女,8,FALSE)="","",VLOOKUP(Q5,記③女,8,FALSE)))</f>
        <v/>
      </c>
      <c r="AC5" s="142" t="str">
        <f t="shared" ref="AC5:AC36" si="21">IF(R5="","",IF(VLOOKUP(Q5,記③女,9,FALSE)="","",VLOOKUP(Q5,記③女,9,FALSE)))</f>
        <v/>
      </c>
      <c r="AD5" s="143" t="str">
        <f t="shared" ref="AD5:AD36" si="22">IF(R5="","",IF(VLOOKUP(Q5,記③女,10,FALSE)="","",VLOOKUP(Q5,記③女,10,FALSE)))</f>
        <v/>
      </c>
      <c r="AE5" s="190" t="str">
        <f t="shared" ref="AE5:AE68" si="23">IF(R5="","",IF(VLOOKUP(R5,名簿,8,FALSE)="","",VLOOKUP(R5,名簿,8,FALSE)))</f>
        <v/>
      </c>
    </row>
    <row r="6" spans="1:33" ht="15.95" customHeight="1" x14ac:dyDescent="0.15">
      <c r="A6" s="68">
        <v>2</v>
      </c>
      <c r="B6" s="239" t="str">
        <f t="shared" si="0"/>
        <v/>
      </c>
      <c r="C6" s="73" t="str">
        <f t="shared" si="1"/>
        <v/>
      </c>
      <c r="D6" s="74" t="str">
        <f t="shared" ref="D6:D69" si="24">IF(B6="","",$U$1)</f>
        <v/>
      </c>
      <c r="E6" s="74" t="str">
        <f t="shared" si="2"/>
        <v/>
      </c>
      <c r="F6" s="74" t="str">
        <f t="shared" ref="F6:F69" si="25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si="11"/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6">IF(R6="","",$U$1)</f>
        <v/>
      </c>
      <c r="U6" s="92" t="str">
        <f t="shared" si="14"/>
        <v/>
      </c>
      <c r="V6" s="92" t="str">
        <f t="shared" ref="V6:V69" si="27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5.95" customHeight="1" x14ac:dyDescent="0.15">
      <c r="A7" s="68">
        <v>3</v>
      </c>
      <c r="B7" s="239" t="str">
        <f t="shared" si="0"/>
        <v/>
      </c>
      <c r="C7" s="73" t="str">
        <f t="shared" si="1"/>
        <v/>
      </c>
      <c r="D7" s="74" t="str">
        <f t="shared" si="24"/>
        <v/>
      </c>
      <c r="E7" s="74" t="str">
        <f t="shared" si="2"/>
        <v/>
      </c>
      <c r="F7" s="74" t="str">
        <f t="shared" si="25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11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6"/>
        <v/>
      </c>
      <c r="U7" s="92" t="str">
        <f t="shared" si="14"/>
        <v/>
      </c>
      <c r="V7" s="92" t="str">
        <f t="shared" si="27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5.95" customHeight="1" x14ac:dyDescent="0.15">
      <c r="A8" s="68">
        <v>4</v>
      </c>
      <c r="B8" s="239" t="str">
        <f t="shared" si="0"/>
        <v/>
      </c>
      <c r="C8" s="73" t="str">
        <f t="shared" si="1"/>
        <v/>
      </c>
      <c r="D8" s="74" t="str">
        <f t="shared" si="24"/>
        <v/>
      </c>
      <c r="E8" s="74" t="str">
        <f t="shared" si="2"/>
        <v/>
      </c>
      <c r="F8" s="74" t="str">
        <f t="shared" si="25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11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6"/>
        <v/>
      </c>
      <c r="U8" s="92" t="str">
        <f t="shared" si="14"/>
        <v/>
      </c>
      <c r="V8" s="92" t="str">
        <f t="shared" si="27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5.95" customHeight="1" x14ac:dyDescent="0.15">
      <c r="A9" s="68">
        <v>5</v>
      </c>
      <c r="B9" s="239" t="str">
        <f t="shared" si="0"/>
        <v/>
      </c>
      <c r="C9" s="73" t="str">
        <f t="shared" si="1"/>
        <v/>
      </c>
      <c r="D9" s="74" t="str">
        <f t="shared" si="24"/>
        <v/>
      </c>
      <c r="E9" s="74" t="str">
        <f t="shared" si="2"/>
        <v/>
      </c>
      <c r="F9" s="74" t="str">
        <f t="shared" si="25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11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6"/>
        <v/>
      </c>
      <c r="U9" s="92" t="str">
        <f t="shared" si="14"/>
        <v/>
      </c>
      <c r="V9" s="92" t="str">
        <f t="shared" si="27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5.95" customHeight="1" x14ac:dyDescent="0.15">
      <c r="A10" s="68">
        <v>6</v>
      </c>
      <c r="B10" s="239" t="str">
        <f t="shared" si="0"/>
        <v/>
      </c>
      <c r="C10" s="73" t="str">
        <f t="shared" si="1"/>
        <v/>
      </c>
      <c r="D10" s="74" t="str">
        <f t="shared" si="24"/>
        <v/>
      </c>
      <c r="E10" s="74" t="str">
        <f t="shared" si="2"/>
        <v/>
      </c>
      <c r="F10" s="74" t="str">
        <f t="shared" si="25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11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6"/>
        <v/>
      </c>
      <c r="U10" s="92" t="str">
        <f t="shared" si="14"/>
        <v/>
      </c>
      <c r="V10" s="92" t="str">
        <f t="shared" si="27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5.95" customHeight="1" x14ac:dyDescent="0.15">
      <c r="A11" s="68">
        <v>7</v>
      </c>
      <c r="B11" s="239" t="str">
        <f t="shared" si="0"/>
        <v/>
      </c>
      <c r="C11" s="73" t="str">
        <f t="shared" si="1"/>
        <v/>
      </c>
      <c r="D11" s="74" t="str">
        <f t="shared" si="24"/>
        <v/>
      </c>
      <c r="E11" s="74" t="str">
        <f t="shared" si="2"/>
        <v/>
      </c>
      <c r="F11" s="74" t="str">
        <f t="shared" si="25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11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6"/>
        <v/>
      </c>
      <c r="U11" s="92" t="str">
        <f t="shared" si="14"/>
        <v/>
      </c>
      <c r="V11" s="92" t="str">
        <f t="shared" si="27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5.95" customHeight="1" x14ac:dyDescent="0.15">
      <c r="A12" s="68">
        <v>8</v>
      </c>
      <c r="B12" s="239" t="str">
        <f t="shared" si="0"/>
        <v/>
      </c>
      <c r="C12" s="73" t="str">
        <f t="shared" si="1"/>
        <v/>
      </c>
      <c r="D12" s="74" t="str">
        <f t="shared" si="24"/>
        <v/>
      </c>
      <c r="E12" s="74" t="str">
        <f t="shared" si="2"/>
        <v/>
      </c>
      <c r="F12" s="74" t="str">
        <f t="shared" si="25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11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6"/>
        <v/>
      </c>
      <c r="U12" s="92" t="str">
        <f t="shared" si="14"/>
        <v/>
      </c>
      <c r="V12" s="92" t="str">
        <f t="shared" si="27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5.95" customHeight="1" x14ac:dyDescent="0.15">
      <c r="A13" s="68">
        <v>9</v>
      </c>
      <c r="B13" s="239" t="str">
        <f t="shared" si="0"/>
        <v/>
      </c>
      <c r="C13" s="73" t="str">
        <f t="shared" si="1"/>
        <v/>
      </c>
      <c r="D13" s="74" t="str">
        <f t="shared" si="24"/>
        <v/>
      </c>
      <c r="E13" s="74" t="str">
        <f t="shared" si="2"/>
        <v/>
      </c>
      <c r="F13" s="74" t="str">
        <f t="shared" si="25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11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6"/>
        <v/>
      </c>
      <c r="U13" s="92" t="str">
        <f t="shared" si="14"/>
        <v/>
      </c>
      <c r="V13" s="92" t="str">
        <f t="shared" si="27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5.95" customHeight="1" x14ac:dyDescent="0.15">
      <c r="A14" s="68">
        <v>10</v>
      </c>
      <c r="B14" s="239" t="str">
        <f t="shared" si="0"/>
        <v/>
      </c>
      <c r="C14" s="73" t="str">
        <f t="shared" si="1"/>
        <v/>
      </c>
      <c r="D14" s="74" t="str">
        <f t="shared" si="24"/>
        <v/>
      </c>
      <c r="E14" s="74" t="str">
        <f t="shared" si="2"/>
        <v/>
      </c>
      <c r="F14" s="74" t="str">
        <f t="shared" si="25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11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6"/>
        <v/>
      </c>
      <c r="U14" s="92" t="str">
        <f t="shared" si="14"/>
        <v/>
      </c>
      <c r="V14" s="92" t="str">
        <f t="shared" si="27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5.95" customHeight="1" x14ac:dyDescent="0.15">
      <c r="A15" s="68">
        <v>11</v>
      </c>
      <c r="B15" s="239" t="str">
        <f t="shared" si="0"/>
        <v/>
      </c>
      <c r="C15" s="73" t="str">
        <f t="shared" si="1"/>
        <v/>
      </c>
      <c r="D15" s="74" t="str">
        <f t="shared" si="24"/>
        <v/>
      </c>
      <c r="E15" s="74" t="str">
        <f t="shared" si="2"/>
        <v/>
      </c>
      <c r="F15" s="74" t="str">
        <f t="shared" si="25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11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6"/>
        <v/>
      </c>
      <c r="U15" s="92" t="str">
        <f t="shared" si="14"/>
        <v/>
      </c>
      <c r="V15" s="92" t="str">
        <f t="shared" si="27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5.95" customHeight="1" x14ac:dyDescent="0.15">
      <c r="A16" s="68">
        <v>12</v>
      </c>
      <c r="B16" s="239" t="str">
        <f t="shared" si="0"/>
        <v/>
      </c>
      <c r="C16" s="73" t="str">
        <f t="shared" si="1"/>
        <v/>
      </c>
      <c r="D16" s="74" t="str">
        <f t="shared" si="24"/>
        <v/>
      </c>
      <c r="E16" s="74" t="str">
        <f t="shared" si="2"/>
        <v/>
      </c>
      <c r="F16" s="74" t="str">
        <f t="shared" si="25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11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6"/>
        <v/>
      </c>
      <c r="U16" s="92" t="str">
        <f t="shared" si="14"/>
        <v/>
      </c>
      <c r="V16" s="92" t="str">
        <f t="shared" si="27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5.95" customHeight="1" x14ac:dyDescent="0.15">
      <c r="A17" s="68">
        <v>13</v>
      </c>
      <c r="B17" s="239" t="str">
        <f t="shared" si="0"/>
        <v/>
      </c>
      <c r="C17" s="73" t="str">
        <f t="shared" si="1"/>
        <v/>
      </c>
      <c r="D17" s="74" t="str">
        <f t="shared" si="24"/>
        <v/>
      </c>
      <c r="E17" s="74" t="str">
        <f t="shared" si="2"/>
        <v/>
      </c>
      <c r="F17" s="74" t="str">
        <f t="shared" si="25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11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6"/>
        <v/>
      </c>
      <c r="U17" s="92" t="str">
        <f t="shared" si="14"/>
        <v/>
      </c>
      <c r="V17" s="92" t="str">
        <f t="shared" si="27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5.95" customHeight="1" x14ac:dyDescent="0.15">
      <c r="A18" s="68">
        <v>14</v>
      </c>
      <c r="B18" s="239" t="str">
        <f t="shared" si="0"/>
        <v/>
      </c>
      <c r="C18" s="73" t="str">
        <f t="shared" si="1"/>
        <v/>
      </c>
      <c r="D18" s="74" t="str">
        <f t="shared" si="24"/>
        <v/>
      </c>
      <c r="E18" s="74" t="str">
        <f t="shared" si="2"/>
        <v/>
      </c>
      <c r="F18" s="74" t="str">
        <f t="shared" si="25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11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6"/>
        <v/>
      </c>
      <c r="U18" s="92" t="str">
        <f t="shared" si="14"/>
        <v/>
      </c>
      <c r="V18" s="92" t="str">
        <f t="shared" si="27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5.95" customHeight="1" x14ac:dyDescent="0.15">
      <c r="A19" s="68">
        <v>15</v>
      </c>
      <c r="B19" s="239" t="str">
        <f t="shared" si="0"/>
        <v/>
      </c>
      <c r="C19" s="73" t="str">
        <f t="shared" si="1"/>
        <v/>
      </c>
      <c r="D19" s="74" t="str">
        <f t="shared" si="24"/>
        <v/>
      </c>
      <c r="E19" s="74" t="str">
        <f t="shared" si="2"/>
        <v/>
      </c>
      <c r="F19" s="74" t="str">
        <f t="shared" si="25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11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6"/>
        <v/>
      </c>
      <c r="U19" s="92" t="str">
        <f t="shared" si="14"/>
        <v/>
      </c>
      <c r="V19" s="92" t="str">
        <f t="shared" si="27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5.95" customHeight="1" x14ac:dyDescent="0.15">
      <c r="A20" s="68">
        <v>16</v>
      </c>
      <c r="B20" s="239" t="str">
        <f t="shared" si="0"/>
        <v/>
      </c>
      <c r="C20" s="73" t="str">
        <f t="shared" si="1"/>
        <v/>
      </c>
      <c r="D20" s="74" t="str">
        <f t="shared" si="24"/>
        <v/>
      </c>
      <c r="E20" s="74" t="str">
        <f t="shared" si="2"/>
        <v/>
      </c>
      <c r="F20" s="74" t="str">
        <f t="shared" si="25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11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6"/>
        <v/>
      </c>
      <c r="U20" s="92" t="str">
        <f t="shared" si="14"/>
        <v/>
      </c>
      <c r="V20" s="92" t="str">
        <f t="shared" si="27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5.95" customHeight="1" x14ac:dyDescent="0.15">
      <c r="A21" s="68">
        <v>17</v>
      </c>
      <c r="B21" s="239" t="str">
        <f t="shared" si="0"/>
        <v/>
      </c>
      <c r="C21" s="73" t="str">
        <f t="shared" si="1"/>
        <v/>
      </c>
      <c r="D21" s="74" t="str">
        <f t="shared" si="24"/>
        <v/>
      </c>
      <c r="E21" s="74" t="str">
        <f t="shared" si="2"/>
        <v/>
      </c>
      <c r="F21" s="74" t="str">
        <f t="shared" si="25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11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6"/>
        <v/>
      </c>
      <c r="U21" s="92" t="str">
        <f t="shared" si="14"/>
        <v/>
      </c>
      <c r="V21" s="92" t="str">
        <f t="shared" si="27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5.95" customHeight="1" x14ac:dyDescent="0.15">
      <c r="A22" s="68">
        <v>18</v>
      </c>
      <c r="B22" s="239" t="str">
        <f t="shared" si="0"/>
        <v/>
      </c>
      <c r="C22" s="73" t="str">
        <f t="shared" si="1"/>
        <v/>
      </c>
      <c r="D22" s="74" t="str">
        <f t="shared" si="24"/>
        <v/>
      </c>
      <c r="E22" s="74" t="str">
        <f t="shared" si="2"/>
        <v/>
      </c>
      <c r="F22" s="74" t="str">
        <f t="shared" si="25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11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6"/>
        <v/>
      </c>
      <c r="U22" s="92" t="str">
        <f t="shared" si="14"/>
        <v/>
      </c>
      <c r="V22" s="92" t="str">
        <f t="shared" si="27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5.95" customHeight="1" x14ac:dyDescent="0.15">
      <c r="A23" s="68">
        <v>19</v>
      </c>
      <c r="B23" s="239" t="str">
        <f t="shared" si="0"/>
        <v/>
      </c>
      <c r="C23" s="73" t="str">
        <f t="shared" si="1"/>
        <v/>
      </c>
      <c r="D23" s="74" t="str">
        <f t="shared" si="24"/>
        <v/>
      </c>
      <c r="E23" s="74" t="str">
        <f t="shared" si="2"/>
        <v/>
      </c>
      <c r="F23" s="74" t="str">
        <f t="shared" si="25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11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6"/>
        <v/>
      </c>
      <c r="U23" s="92" t="str">
        <f t="shared" si="14"/>
        <v/>
      </c>
      <c r="V23" s="92" t="str">
        <f t="shared" si="27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5.95" customHeight="1" x14ac:dyDescent="0.15">
      <c r="A24" s="68">
        <v>20</v>
      </c>
      <c r="B24" s="239" t="str">
        <f t="shared" si="0"/>
        <v/>
      </c>
      <c r="C24" s="73" t="str">
        <f t="shared" si="1"/>
        <v/>
      </c>
      <c r="D24" s="74" t="str">
        <f t="shared" si="24"/>
        <v/>
      </c>
      <c r="E24" s="74" t="str">
        <f t="shared" si="2"/>
        <v/>
      </c>
      <c r="F24" s="74" t="str">
        <f t="shared" si="25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11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6"/>
        <v/>
      </c>
      <c r="U24" s="92" t="str">
        <f t="shared" si="14"/>
        <v/>
      </c>
      <c r="V24" s="92" t="str">
        <f t="shared" si="27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5.95" customHeight="1" x14ac:dyDescent="0.15">
      <c r="A25" s="68">
        <v>21</v>
      </c>
      <c r="B25" s="239" t="str">
        <f t="shared" si="0"/>
        <v/>
      </c>
      <c r="C25" s="73" t="str">
        <f t="shared" si="1"/>
        <v/>
      </c>
      <c r="D25" s="74" t="str">
        <f t="shared" si="24"/>
        <v/>
      </c>
      <c r="E25" s="74" t="str">
        <f t="shared" si="2"/>
        <v/>
      </c>
      <c r="F25" s="74" t="str">
        <f t="shared" si="25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11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6"/>
        <v/>
      </c>
      <c r="U25" s="92" t="str">
        <f t="shared" si="14"/>
        <v/>
      </c>
      <c r="V25" s="92" t="str">
        <f t="shared" si="27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5.95" customHeight="1" x14ac:dyDescent="0.15">
      <c r="A26" s="68">
        <v>22</v>
      </c>
      <c r="B26" s="239" t="str">
        <f t="shared" si="0"/>
        <v/>
      </c>
      <c r="C26" s="73" t="str">
        <f t="shared" si="1"/>
        <v/>
      </c>
      <c r="D26" s="74" t="str">
        <f t="shared" si="24"/>
        <v/>
      </c>
      <c r="E26" s="74" t="str">
        <f t="shared" si="2"/>
        <v/>
      </c>
      <c r="F26" s="74" t="str">
        <f t="shared" si="25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11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6"/>
        <v/>
      </c>
      <c r="U26" s="92" t="str">
        <f t="shared" si="14"/>
        <v/>
      </c>
      <c r="V26" s="92" t="str">
        <f t="shared" si="27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5.95" customHeight="1" x14ac:dyDescent="0.15">
      <c r="A27" s="68">
        <v>23</v>
      </c>
      <c r="B27" s="239" t="str">
        <f t="shared" si="0"/>
        <v/>
      </c>
      <c r="C27" s="73" t="str">
        <f t="shared" si="1"/>
        <v/>
      </c>
      <c r="D27" s="74" t="str">
        <f t="shared" si="24"/>
        <v/>
      </c>
      <c r="E27" s="74" t="str">
        <f t="shared" si="2"/>
        <v/>
      </c>
      <c r="F27" s="74" t="str">
        <f t="shared" si="25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11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6"/>
        <v/>
      </c>
      <c r="U27" s="92" t="str">
        <f t="shared" si="14"/>
        <v/>
      </c>
      <c r="V27" s="92" t="str">
        <f t="shared" si="27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5.95" customHeight="1" x14ac:dyDescent="0.15">
      <c r="A28" s="68">
        <v>24</v>
      </c>
      <c r="B28" s="239" t="str">
        <f t="shared" si="0"/>
        <v/>
      </c>
      <c r="C28" s="73" t="str">
        <f t="shared" si="1"/>
        <v/>
      </c>
      <c r="D28" s="74" t="str">
        <f t="shared" si="24"/>
        <v/>
      </c>
      <c r="E28" s="74" t="str">
        <f t="shared" si="2"/>
        <v/>
      </c>
      <c r="F28" s="74" t="str">
        <f t="shared" si="25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11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6"/>
        <v/>
      </c>
      <c r="U28" s="92" t="str">
        <f t="shared" si="14"/>
        <v/>
      </c>
      <c r="V28" s="92" t="str">
        <f t="shared" si="27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5.95" customHeight="1" x14ac:dyDescent="0.15">
      <c r="A29" s="68">
        <v>25</v>
      </c>
      <c r="B29" s="239" t="str">
        <f t="shared" si="0"/>
        <v/>
      </c>
      <c r="C29" s="73" t="str">
        <f t="shared" si="1"/>
        <v/>
      </c>
      <c r="D29" s="74" t="str">
        <f t="shared" si="24"/>
        <v/>
      </c>
      <c r="E29" s="74" t="str">
        <f t="shared" si="2"/>
        <v/>
      </c>
      <c r="F29" s="74" t="str">
        <f t="shared" si="25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11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6"/>
        <v/>
      </c>
      <c r="U29" s="92" t="str">
        <f t="shared" si="14"/>
        <v/>
      </c>
      <c r="V29" s="92" t="str">
        <f t="shared" si="27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5.95" customHeight="1" x14ac:dyDescent="0.15">
      <c r="A30" s="68">
        <v>26</v>
      </c>
      <c r="B30" s="239" t="str">
        <f t="shared" si="0"/>
        <v/>
      </c>
      <c r="C30" s="73" t="str">
        <f t="shared" si="1"/>
        <v/>
      </c>
      <c r="D30" s="74" t="str">
        <f t="shared" si="24"/>
        <v/>
      </c>
      <c r="E30" s="74" t="str">
        <f t="shared" si="2"/>
        <v/>
      </c>
      <c r="F30" s="74" t="str">
        <f t="shared" si="25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11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6"/>
        <v/>
      </c>
      <c r="U30" s="92" t="str">
        <f t="shared" si="14"/>
        <v/>
      </c>
      <c r="V30" s="92" t="str">
        <f t="shared" si="27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5.95" customHeight="1" x14ac:dyDescent="0.15">
      <c r="A31" s="68">
        <v>27</v>
      </c>
      <c r="B31" s="239" t="str">
        <f t="shared" si="0"/>
        <v/>
      </c>
      <c r="C31" s="73" t="str">
        <f t="shared" si="1"/>
        <v/>
      </c>
      <c r="D31" s="74" t="str">
        <f t="shared" si="24"/>
        <v/>
      </c>
      <c r="E31" s="74" t="str">
        <f t="shared" si="2"/>
        <v/>
      </c>
      <c r="F31" s="74" t="str">
        <f t="shared" si="25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11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6"/>
        <v/>
      </c>
      <c r="U31" s="92" t="str">
        <f t="shared" si="14"/>
        <v/>
      </c>
      <c r="V31" s="92" t="str">
        <f t="shared" si="27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5.95" customHeight="1" x14ac:dyDescent="0.15">
      <c r="A32" s="68">
        <v>28</v>
      </c>
      <c r="B32" s="239" t="str">
        <f t="shared" si="0"/>
        <v/>
      </c>
      <c r="C32" s="73" t="str">
        <f t="shared" si="1"/>
        <v/>
      </c>
      <c r="D32" s="74" t="str">
        <f t="shared" si="24"/>
        <v/>
      </c>
      <c r="E32" s="74" t="str">
        <f t="shared" si="2"/>
        <v/>
      </c>
      <c r="F32" s="74" t="str">
        <f t="shared" si="25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11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6"/>
        <v/>
      </c>
      <c r="U32" s="92" t="str">
        <f t="shared" si="14"/>
        <v/>
      </c>
      <c r="V32" s="92" t="str">
        <f t="shared" si="27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5.95" customHeight="1" x14ac:dyDescent="0.15">
      <c r="A33" s="68">
        <v>29</v>
      </c>
      <c r="B33" s="239" t="str">
        <f t="shared" si="0"/>
        <v/>
      </c>
      <c r="C33" s="73" t="str">
        <f t="shared" si="1"/>
        <v/>
      </c>
      <c r="D33" s="74" t="str">
        <f t="shared" si="24"/>
        <v/>
      </c>
      <c r="E33" s="74" t="str">
        <f t="shared" si="2"/>
        <v/>
      </c>
      <c r="F33" s="74" t="str">
        <f t="shared" si="25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11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6"/>
        <v/>
      </c>
      <c r="U33" s="92" t="str">
        <f t="shared" si="14"/>
        <v/>
      </c>
      <c r="V33" s="92" t="str">
        <f t="shared" si="27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5.95" customHeight="1" x14ac:dyDescent="0.15">
      <c r="A34" s="68">
        <v>30</v>
      </c>
      <c r="B34" s="239" t="str">
        <f t="shared" si="0"/>
        <v/>
      </c>
      <c r="C34" s="73" t="str">
        <f t="shared" si="1"/>
        <v/>
      </c>
      <c r="D34" s="74" t="str">
        <f t="shared" si="24"/>
        <v/>
      </c>
      <c r="E34" s="74" t="str">
        <f t="shared" si="2"/>
        <v/>
      </c>
      <c r="F34" s="74" t="str">
        <f t="shared" si="25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11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6"/>
        <v/>
      </c>
      <c r="U34" s="92" t="str">
        <f t="shared" si="14"/>
        <v/>
      </c>
      <c r="V34" s="92" t="str">
        <f t="shared" si="27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5.95" customHeight="1" x14ac:dyDescent="0.15">
      <c r="A35" s="68">
        <v>31</v>
      </c>
      <c r="B35" s="239" t="str">
        <f t="shared" si="0"/>
        <v/>
      </c>
      <c r="C35" s="73" t="str">
        <f t="shared" si="1"/>
        <v/>
      </c>
      <c r="D35" s="74" t="str">
        <f t="shared" si="24"/>
        <v/>
      </c>
      <c r="E35" s="74" t="str">
        <f t="shared" si="2"/>
        <v/>
      </c>
      <c r="F35" s="74" t="str">
        <f t="shared" si="25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11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6"/>
        <v/>
      </c>
      <c r="U35" s="92" t="str">
        <f t="shared" si="14"/>
        <v/>
      </c>
      <c r="V35" s="92" t="str">
        <f t="shared" si="27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5.95" customHeight="1" x14ac:dyDescent="0.15">
      <c r="A36" s="68">
        <v>32</v>
      </c>
      <c r="B36" s="239" t="str">
        <f t="shared" si="0"/>
        <v/>
      </c>
      <c r="C36" s="73" t="str">
        <f t="shared" si="1"/>
        <v/>
      </c>
      <c r="D36" s="74" t="str">
        <f t="shared" si="24"/>
        <v/>
      </c>
      <c r="E36" s="74" t="str">
        <f t="shared" si="2"/>
        <v/>
      </c>
      <c r="F36" s="74" t="str">
        <f t="shared" si="25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11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6"/>
        <v/>
      </c>
      <c r="U36" s="92" t="str">
        <f t="shared" si="14"/>
        <v/>
      </c>
      <c r="V36" s="92" t="str">
        <f t="shared" si="27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5.95" customHeight="1" x14ac:dyDescent="0.15">
      <c r="A37" s="68">
        <v>33</v>
      </c>
      <c r="B37" s="239" t="str">
        <f t="shared" ref="B37:B68" si="28">IF(VLOOKUP(A37,記③男,2,FALSE)="","",VLOOKUP(A37,記③男,2,FALSE))</f>
        <v/>
      </c>
      <c r="C37" s="73" t="str">
        <f t="shared" si="1"/>
        <v/>
      </c>
      <c r="D37" s="74" t="str">
        <f t="shared" si="24"/>
        <v/>
      </c>
      <c r="E37" s="74" t="str">
        <f t="shared" ref="E37:E68" si="29">IF(B37="","",IF(VLOOKUP(B37,名簿,3,FALSE)="","",VLOOKUP(B37,名簿,3,FALSE)))</f>
        <v/>
      </c>
      <c r="F37" s="74" t="str">
        <f t="shared" si="25"/>
        <v/>
      </c>
      <c r="G37" s="74" t="str">
        <f t="shared" ref="G37:G68" si="30">IF(B37="","",IF(VLOOKUP(B37,名簿,4,FALSE)="","",VLOOKUP(B37,名簿,4,FALSE)))</f>
        <v/>
      </c>
      <c r="H37" s="74" t="str">
        <f t="shared" ref="H37:H68" si="31">IF(B37="","",IF(VLOOKUP(B37,名簿,5,FALSE)="","",VLOOKUP(B37,名簿,5,FALSE)))</f>
        <v/>
      </c>
      <c r="I37" s="137" t="str">
        <f t="shared" ref="I37:I68" si="32">IF(B37="","",IF(VLOOKUP(A37,記③男,5,FALSE)="","",VLOOKUP(A37,記③男,5,FALSE)))</f>
        <v/>
      </c>
      <c r="J37" s="138" t="str">
        <f t="shared" ref="J37:J68" si="33">IF(B37="","",IF(VLOOKUP(A37,記③男,6,FALSE)="","",VLOOKUP(A37,記③男,6,FALSE)))</f>
        <v/>
      </c>
      <c r="K37" s="137" t="str">
        <f t="shared" ref="K37:K68" si="34">IF(B37="","",IF(VLOOKUP(A37,記③男,7,FALSE)="","",VLOOKUP(A37,記③男,7,FALSE)))</f>
        <v/>
      </c>
      <c r="L37" s="138" t="str">
        <f t="shared" ref="L37:L68" si="35">IF(B37="","",IF(VLOOKUP(A37,記③男,8,FALSE)="","",VLOOKUP(A37,記③男,8,FALSE)))</f>
        <v/>
      </c>
      <c r="M37" s="137" t="str">
        <f t="shared" ref="M37:M68" si="36">IF(B37="","",IF(VLOOKUP(A37,記③男,9,FALSE)="","",VLOOKUP(A37,記③男,9,FALSE)))</f>
        <v/>
      </c>
      <c r="N37" s="138" t="str">
        <f t="shared" ref="N37:N68" si="37">IF(B37="","",IF(VLOOKUP(A37,記③男,10,FALSE)="","",VLOOKUP(A37,記③男,10,FALSE)))</f>
        <v/>
      </c>
      <c r="O37" s="188" t="str">
        <f t="shared" si="11"/>
        <v/>
      </c>
      <c r="Q37" s="106">
        <v>33</v>
      </c>
      <c r="R37" s="234" t="str">
        <f t="shared" ref="R37:R68" si="38">IF(VLOOKUP(Q37,記③女,2,FALSE)="","",VLOOKUP(Q37,記③女,2,FALSE))</f>
        <v/>
      </c>
      <c r="S37" s="236" t="str">
        <f t="shared" ref="S37:S68" si="39">IF(R37="","",VLOOKUP(R37,名簿,2,FALSE))</f>
        <v/>
      </c>
      <c r="T37" s="92" t="str">
        <f t="shared" si="26"/>
        <v/>
      </c>
      <c r="U37" s="92" t="str">
        <f t="shared" ref="U37:U68" si="40">IF(R37="","",IF(VLOOKUP(R37,名簿,3,FALSE)="","",VLOOKUP(R37,名簿,3,FALSE)))</f>
        <v/>
      </c>
      <c r="V37" s="92" t="str">
        <f t="shared" si="27"/>
        <v/>
      </c>
      <c r="W37" s="92" t="str">
        <f t="shared" ref="W37:W68" si="41">IF(R37="","",IF(VLOOKUP(R37,名簿,4,FALSE)="","",VLOOKUP(R37,名簿,4,FALSE)))</f>
        <v/>
      </c>
      <c r="X37" s="92" t="str">
        <f t="shared" ref="X37:X68" si="42">IF(R37="","",IF(VLOOKUP(R37,名簿,5,FALSE)="","",VLOOKUP(R37,名簿,5,FALSE)))</f>
        <v/>
      </c>
      <c r="Y37" s="144" t="str">
        <f t="shared" ref="Y37:Y68" si="43">IF(R37="","",IF(VLOOKUP(Q37,記③女,5,FALSE)="","",VLOOKUP(Q37,記③女,5,FALSE)))</f>
        <v/>
      </c>
      <c r="Z37" s="145" t="str">
        <f t="shared" ref="Z37:Z68" si="44">IF(R37="","",IF(VLOOKUP(Q37,記③女,6,FALSE)="","",VLOOKUP(Q37,記③女,6,FALSE)))</f>
        <v/>
      </c>
      <c r="AA37" s="144" t="str">
        <f t="shared" ref="AA37:AA68" si="45">IF(R37="","",IF(VLOOKUP(Q37,記③女,7,FALSE)="","",VLOOKUP(Q37,記③女,7,FALSE)))</f>
        <v/>
      </c>
      <c r="AB37" s="145" t="str">
        <f t="shared" ref="AB37:AB68" si="46">IF(R37="","",IF(VLOOKUP(Q37,記③女,8,FALSE)="","",VLOOKUP(Q37,記③女,8,FALSE)))</f>
        <v/>
      </c>
      <c r="AC37" s="144" t="str">
        <f t="shared" ref="AC37:AC68" si="47">IF(R37="","",IF(VLOOKUP(Q37,記③女,9,FALSE)="","",VLOOKUP(Q37,記③女,9,FALSE)))</f>
        <v/>
      </c>
      <c r="AD37" s="145" t="str">
        <f t="shared" ref="AD37:AD68" si="48">IF(R37="","",IF(VLOOKUP(Q37,記③女,10,FALSE)="","",VLOOKUP(Q37,記③女,10,FALSE)))</f>
        <v/>
      </c>
      <c r="AE37" s="191" t="str">
        <f t="shared" si="23"/>
        <v/>
      </c>
    </row>
    <row r="38" spans="1:31" ht="15.95" customHeight="1" x14ac:dyDescent="0.15">
      <c r="A38" s="68">
        <v>34</v>
      </c>
      <c r="B38" s="239" t="str">
        <f t="shared" si="28"/>
        <v/>
      </c>
      <c r="C38" s="73" t="str">
        <f t="shared" si="1"/>
        <v/>
      </c>
      <c r="D38" s="74" t="str">
        <f t="shared" si="24"/>
        <v/>
      </c>
      <c r="E38" s="74" t="str">
        <f t="shared" si="29"/>
        <v/>
      </c>
      <c r="F38" s="74" t="str">
        <f t="shared" si="25"/>
        <v/>
      </c>
      <c r="G38" s="74" t="str">
        <f t="shared" si="30"/>
        <v/>
      </c>
      <c r="H38" s="74" t="str">
        <f t="shared" si="31"/>
        <v/>
      </c>
      <c r="I38" s="137" t="str">
        <f t="shared" si="32"/>
        <v/>
      </c>
      <c r="J38" s="138" t="str">
        <f t="shared" si="33"/>
        <v/>
      </c>
      <c r="K38" s="137" t="str">
        <f t="shared" si="34"/>
        <v/>
      </c>
      <c r="L38" s="138" t="str">
        <f t="shared" si="35"/>
        <v/>
      </c>
      <c r="M38" s="137" t="str">
        <f t="shared" si="36"/>
        <v/>
      </c>
      <c r="N38" s="138" t="str">
        <f t="shared" si="37"/>
        <v/>
      </c>
      <c r="O38" s="188" t="str">
        <f t="shared" si="11"/>
        <v/>
      </c>
      <c r="Q38" s="106">
        <v>34</v>
      </c>
      <c r="R38" s="234" t="str">
        <f t="shared" si="38"/>
        <v/>
      </c>
      <c r="S38" s="236" t="str">
        <f t="shared" si="39"/>
        <v/>
      </c>
      <c r="T38" s="92" t="str">
        <f t="shared" si="26"/>
        <v/>
      </c>
      <c r="U38" s="92" t="str">
        <f t="shared" si="40"/>
        <v/>
      </c>
      <c r="V38" s="92" t="str">
        <f t="shared" si="27"/>
        <v/>
      </c>
      <c r="W38" s="92" t="str">
        <f t="shared" si="41"/>
        <v/>
      </c>
      <c r="X38" s="92" t="str">
        <f t="shared" si="42"/>
        <v/>
      </c>
      <c r="Y38" s="144" t="str">
        <f t="shared" si="43"/>
        <v/>
      </c>
      <c r="Z38" s="145" t="str">
        <f t="shared" si="44"/>
        <v/>
      </c>
      <c r="AA38" s="144" t="str">
        <f t="shared" si="45"/>
        <v/>
      </c>
      <c r="AB38" s="145" t="str">
        <f t="shared" si="46"/>
        <v/>
      </c>
      <c r="AC38" s="144" t="str">
        <f t="shared" si="47"/>
        <v/>
      </c>
      <c r="AD38" s="145" t="str">
        <f t="shared" si="48"/>
        <v/>
      </c>
      <c r="AE38" s="191" t="str">
        <f t="shared" si="23"/>
        <v/>
      </c>
    </row>
    <row r="39" spans="1:31" ht="15.95" customHeight="1" x14ac:dyDescent="0.15">
      <c r="A39" s="68">
        <v>35</v>
      </c>
      <c r="B39" s="239" t="str">
        <f t="shared" si="28"/>
        <v/>
      </c>
      <c r="C39" s="73" t="str">
        <f t="shared" si="1"/>
        <v/>
      </c>
      <c r="D39" s="74" t="str">
        <f t="shared" si="24"/>
        <v/>
      </c>
      <c r="E39" s="74" t="str">
        <f t="shared" si="29"/>
        <v/>
      </c>
      <c r="F39" s="74" t="str">
        <f t="shared" si="25"/>
        <v/>
      </c>
      <c r="G39" s="74" t="str">
        <f t="shared" si="30"/>
        <v/>
      </c>
      <c r="H39" s="74" t="str">
        <f t="shared" si="31"/>
        <v/>
      </c>
      <c r="I39" s="137" t="str">
        <f t="shared" si="32"/>
        <v/>
      </c>
      <c r="J39" s="138" t="str">
        <f t="shared" si="33"/>
        <v/>
      </c>
      <c r="K39" s="137" t="str">
        <f t="shared" si="34"/>
        <v/>
      </c>
      <c r="L39" s="138" t="str">
        <f t="shared" si="35"/>
        <v/>
      </c>
      <c r="M39" s="137" t="str">
        <f t="shared" si="36"/>
        <v/>
      </c>
      <c r="N39" s="138" t="str">
        <f t="shared" si="37"/>
        <v/>
      </c>
      <c r="O39" s="188" t="str">
        <f t="shared" si="11"/>
        <v/>
      </c>
      <c r="Q39" s="106">
        <v>35</v>
      </c>
      <c r="R39" s="234" t="str">
        <f t="shared" si="38"/>
        <v/>
      </c>
      <c r="S39" s="236" t="str">
        <f t="shared" si="39"/>
        <v/>
      </c>
      <c r="T39" s="92" t="str">
        <f t="shared" si="26"/>
        <v/>
      </c>
      <c r="U39" s="92" t="str">
        <f t="shared" si="40"/>
        <v/>
      </c>
      <c r="V39" s="92" t="str">
        <f t="shared" si="27"/>
        <v/>
      </c>
      <c r="W39" s="92" t="str">
        <f t="shared" si="41"/>
        <v/>
      </c>
      <c r="X39" s="92" t="str">
        <f t="shared" si="42"/>
        <v/>
      </c>
      <c r="Y39" s="144" t="str">
        <f t="shared" si="43"/>
        <v/>
      </c>
      <c r="Z39" s="145" t="str">
        <f t="shared" si="44"/>
        <v/>
      </c>
      <c r="AA39" s="144" t="str">
        <f t="shared" si="45"/>
        <v/>
      </c>
      <c r="AB39" s="145" t="str">
        <f t="shared" si="46"/>
        <v/>
      </c>
      <c r="AC39" s="144" t="str">
        <f t="shared" si="47"/>
        <v/>
      </c>
      <c r="AD39" s="145" t="str">
        <f t="shared" si="48"/>
        <v/>
      </c>
      <c r="AE39" s="191" t="str">
        <f t="shared" si="23"/>
        <v/>
      </c>
    </row>
    <row r="40" spans="1:31" ht="15.95" customHeight="1" x14ac:dyDescent="0.15">
      <c r="A40" s="68">
        <v>36</v>
      </c>
      <c r="B40" s="239" t="str">
        <f t="shared" si="28"/>
        <v/>
      </c>
      <c r="C40" s="73" t="str">
        <f t="shared" si="1"/>
        <v/>
      </c>
      <c r="D40" s="74" t="str">
        <f t="shared" si="24"/>
        <v/>
      </c>
      <c r="E40" s="74" t="str">
        <f t="shared" si="29"/>
        <v/>
      </c>
      <c r="F40" s="74" t="str">
        <f t="shared" si="25"/>
        <v/>
      </c>
      <c r="G40" s="74" t="str">
        <f t="shared" si="30"/>
        <v/>
      </c>
      <c r="H40" s="74" t="str">
        <f t="shared" si="31"/>
        <v/>
      </c>
      <c r="I40" s="137" t="str">
        <f t="shared" si="32"/>
        <v/>
      </c>
      <c r="J40" s="138" t="str">
        <f t="shared" si="33"/>
        <v/>
      </c>
      <c r="K40" s="137" t="str">
        <f t="shared" si="34"/>
        <v/>
      </c>
      <c r="L40" s="138" t="str">
        <f t="shared" si="35"/>
        <v/>
      </c>
      <c r="M40" s="137" t="str">
        <f t="shared" si="36"/>
        <v/>
      </c>
      <c r="N40" s="138" t="str">
        <f t="shared" si="37"/>
        <v/>
      </c>
      <c r="O40" s="188" t="str">
        <f t="shared" si="11"/>
        <v/>
      </c>
      <c r="Q40" s="106">
        <v>36</v>
      </c>
      <c r="R40" s="234" t="str">
        <f t="shared" si="38"/>
        <v/>
      </c>
      <c r="S40" s="236" t="str">
        <f t="shared" si="39"/>
        <v/>
      </c>
      <c r="T40" s="92" t="str">
        <f t="shared" si="26"/>
        <v/>
      </c>
      <c r="U40" s="92" t="str">
        <f t="shared" si="40"/>
        <v/>
      </c>
      <c r="V40" s="92" t="str">
        <f t="shared" si="27"/>
        <v/>
      </c>
      <c r="W40" s="92" t="str">
        <f t="shared" si="41"/>
        <v/>
      </c>
      <c r="X40" s="92" t="str">
        <f t="shared" si="42"/>
        <v/>
      </c>
      <c r="Y40" s="144" t="str">
        <f t="shared" si="43"/>
        <v/>
      </c>
      <c r="Z40" s="145" t="str">
        <f t="shared" si="44"/>
        <v/>
      </c>
      <c r="AA40" s="144" t="str">
        <f t="shared" si="45"/>
        <v/>
      </c>
      <c r="AB40" s="145" t="str">
        <f t="shared" si="46"/>
        <v/>
      </c>
      <c r="AC40" s="144" t="str">
        <f t="shared" si="47"/>
        <v/>
      </c>
      <c r="AD40" s="145" t="str">
        <f t="shared" si="48"/>
        <v/>
      </c>
      <c r="AE40" s="191" t="str">
        <f t="shared" si="23"/>
        <v/>
      </c>
    </row>
    <row r="41" spans="1:31" ht="15.95" customHeight="1" x14ac:dyDescent="0.15">
      <c r="A41" s="68">
        <v>37</v>
      </c>
      <c r="B41" s="239" t="str">
        <f t="shared" si="28"/>
        <v/>
      </c>
      <c r="C41" s="73" t="str">
        <f t="shared" si="1"/>
        <v/>
      </c>
      <c r="D41" s="74" t="str">
        <f t="shared" si="24"/>
        <v/>
      </c>
      <c r="E41" s="74" t="str">
        <f t="shared" si="29"/>
        <v/>
      </c>
      <c r="F41" s="74" t="str">
        <f t="shared" si="25"/>
        <v/>
      </c>
      <c r="G41" s="74" t="str">
        <f t="shared" si="30"/>
        <v/>
      </c>
      <c r="H41" s="74" t="str">
        <f t="shared" si="31"/>
        <v/>
      </c>
      <c r="I41" s="137" t="str">
        <f t="shared" si="32"/>
        <v/>
      </c>
      <c r="J41" s="138" t="str">
        <f t="shared" si="33"/>
        <v/>
      </c>
      <c r="K41" s="137" t="str">
        <f t="shared" si="34"/>
        <v/>
      </c>
      <c r="L41" s="138" t="str">
        <f t="shared" si="35"/>
        <v/>
      </c>
      <c r="M41" s="137" t="str">
        <f t="shared" si="36"/>
        <v/>
      </c>
      <c r="N41" s="138" t="str">
        <f t="shared" si="37"/>
        <v/>
      </c>
      <c r="O41" s="188" t="str">
        <f t="shared" si="11"/>
        <v/>
      </c>
      <c r="Q41" s="106">
        <v>37</v>
      </c>
      <c r="R41" s="234" t="str">
        <f t="shared" si="38"/>
        <v/>
      </c>
      <c r="S41" s="236" t="str">
        <f t="shared" si="39"/>
        <v/>
      </c>
      <c r="T41" s="92" t="str">
        <f t="shared" si="26"/>
        <v/>
      </c>
      <c r="U41" s="92" t="str">
        <f t="shared" si="40"/>
        <v/>
      </c>
      <c r="V41" s="92" t="str">
        <f t="shared" si="27"/>
        <v/>
      </c>
      <c r="W41" s="92" t="str">
        <f t="shared" si="41"/>
        <v/>
      </c>
      <c r="X41" s="92" t="str">
        <f t="shared" si="42"/>
        <v/>
      </c>
      <c r="Y41" s="144" t="str">
        <f t="shared" si="43"/>
        <v/>
      </c>
      <c r="Z41" s="145" t="str">
        <f t="shared" si="44"/>
        <v/>
      </c>
      <c r="AA41" s="144" t="str">
        <f t="shared" si="45"/>
        <v/>
      </c>
      <c r="AB41" s="145" t="str">
        <f t="shared" si="46"/>
        <v/>
      </c>
      <c r="AC41" s="144" t="str">
        <f t="shared" si="47"/>
        <v/>
      </c>
      <c r="AD41" s="145" t="str">
        <f t="shared" si="48"/>
        <v/>
      </c>
      <c r="AE41" s="191" t="str">
        <f t="shared" si="23"/>
        <v/>
      </c>
    </row>
    <row r="42" spans="1:31" ht="15.95" customHeight="1" x14ac:dyDescent="0.15">
      <c r="A42" s="68">
        <v>38</v>
      </c>
      <c r="B42" s="239" t="str">
        <f t="shared" si="28"/>
        <v/>
      </c>
      <c r="C42" s="73" t="str">
        <f t="shared" si="1"/>
        <v/>
      </c>
      <c r="D42" s="74" t="str">
        <f t="shared" si="24"/>
        <v/>
      </c>
      <c r="E42" s="74" t="str">
        <f t="shared" si="29"/>
        <v/>
      </c>
      <c r="F42" s="74" t="str">
        <f t="shared" si="25"/>
        <v/>
      </c>
      <c r="G42" s="74" t="str">
        <f t="shared" si="30"/>
        <v/>
      </c>
      <c r="H42" s="74" t="str">
        <f t="shared" si="31"/>
        <v/>
      </c>
      <c r="I42" s="137" t="str">
        <f t="shared" si="32"/>
        <v/>
      </c>
      <c r="J42" s="138" t="str">
        <f t="shared" si="33"/>
        <v/>
      </c>
      <c r="K42" s="137" t="str">
        <f t="shared" si="34"/>
        <v/>
      </c>
      <c r="L42" s="138" t="str">
        <f t="shared" si="35"/>
        <v/>
      </c>
      <c r="M42" s="137" t="str">
        <f t="shared" si="36"/>
        <v/>
      </c>
      <c r="N42" s="138" t="str">
        <f t="shared" si="37"/>
        <v/>
      </c>
      <c r="O42" s="188" t="str">
        <f t="shared" si="11"/>
        <v/>
      </c>
      <c r="Q42" s="106">
        <v>38</v>
      </c>
      <c r="R42" s="234" t="str">
        <f t="shared" si="38"/>
        <v/>
      </c>
      <c r="S42" s="236" t="str">
        <f t="shared" si="39"/>
        <v/>
      </c>
      <c r="T42" s="92" t="str">
        <f t="shared" si="26"/>
        <v/>
      </c>
      <c r="U42" s="92" t="str">
        <f t="shared" si="40"/>
        <v/>
      </c>
      <c r="V42" s="92" t="str">
        <f t="shared" si="27"/>
        <v/>
      </c>
      <c r="W42" s="92" t="str">
        <f t="shared" si="41"/>
        <v/>
      </c>
      <c r="X42" s="92" t="str">
        <f t="shared" si="42"/>
        <v/>
      </c>
      <c r="Y42" s="144" t="str">
        <f t="shared" si="43"/>
        <v/>
      </c>
      <c r="Z42" s="145" t="str">
        <f t="shared" si="44"/>
        <v/>
      </c>
      <c r="AA42" s="144" t="str">
        <f t="shared" si="45"/>
        <v/>
      </c>
      <c r="AB42" s="145" t="str">
        <f t="shared" si="46"/>
        <v/>
      </c>
      <c r="AC42" s="144" t="str">
        <f t="shared" si="47"/>
        <v/>
      </c>
      <c r="AD42" s="145" t="str">
        <f t="shared" si="48"/>
        <v/>
      </c>
      <c r="AE42" s="191" t="str">
        <f t="shared" si="23"/>
        <v/>
      </c>
    </row>
    <row r="43" spans="1:31" ht="15.95" customHeight="1" x14ac:dyDescent="0.15">
      <c r="A43" s="68">
        <v>39</v>
      </c>
      <c r="B43" s="239" t="str">
        <f t="shared" si="28"/>
        <v/>
      </c>
      <c r="C43" s="73" t="str">
        <f t="shared" si="1"/>
        <v/>
      </c>
      <c r="D43" s="74" t="str">
        <f t="shared" si="24"/>
        <v/>
      </c>
      <c r="E43" s="74" t="str">
        <f t="shared" si="29"/>
        <v/>
      </c>
      <c r="F43" s="74" t="str">
        <f t="shared" si="25"/>
        <v/>
      </c>
      <c r="G43" s="74" t="str">
        <f t="shared" si="30"/>
        <v/>
      </c>
      <c r="H43" s="74" t="str">
        <f t="shared" si="31"/>
        <v/>
      </c>
      <c r="I43" s="137" t="str">
        <f t="shared" si="32"/>
        <v/>
      </c>
      <c r="J43" s="138" t="str">
        <f t="shared" si="33"/>
        <v/>
      </c>
      <c r="K43" s="137" t="str">
        <f t="shared" si="34"/>
        <v/>
      </c>
      <c r="L43" s="138" t="str">
        <f t="shared" si="35"/>
        <v/>
      </c>
      <c r="M43" s="137" t="str">
        <f t="shared" si="36"/>
        <v/>
      </c>
      <c r="N43" s="138" t="str">
        <f t="shared" si="37"/>
        <v/>
      </c>
      <c r="O43" s="188" t="str">
        <f t="shared" si="11"/>
        <v/>
      </c>
      <c r="Q43" s="106">
        <v>39</v>
      </c>
      <c r="R43" s="234" t="str">
        <f t="shared" si="38"/>
        <v/>
      </c>
      <c r="S43" s="236" t="str">
        <f t="shared" si="39"/>
        <v/>
      </c>
      <c r="T43" s="92" t="str">
        <f t="shared" si="26"/>
        <v/>
      </c>
      <c r="U43" s="92" t="str">
        <f t="shared" si="40"/>
        <v/>
      </c>
      <c r="V43" s="92" t="str">
        <f t="shared" si="27"/>
        <v/>
      </c>
      <c r="W43" s="92" t="str">
        <f t="shared" si="41"/>
        <v/>
      </c>
      <c r="X43" s="92" t="str">
        <f t="shared" si="42"/>
        <v/>
      </c>
      <c r="Y43" s="144" t="str">
        <f t="shared" si="43"/>
        <v/>
      </c>
      <c r="Z43" s="145" t="str">
        <f t="shared" si="44"/>
        <v/>
      </c>
      <c r="AA43" s="144" t="str">
        <f t="shared" si="45"/>
        <v/>
      </c>
      <c r="AB43" s="145" t="str">
        <f t="shared" si="46"/>
        <v/>
      </c>
      <c r="AC43" s="144" t="str">
        <f t="shared" si="47"/>
        <v/>
      </c>
      <c r="AD43" s="145" t="str">
        <f t="shared" si="48"/>
        <v/>
      </c>
      <c r="AE43" s="191" t="str">
        <f t="shared" si="23"/>
        <v/>
      </c>
    </row>
    <row r="44" spans="1:31" ht="15.95" customHeight="1" x14ac:dyDescent="0.15">
      <c r="A44" s="68">
        <v>40</v>
      </c>
      <c r="B44" s="239" t="str">
        <f t="shared" si="28"/>
        <v/>
      </c>
      <c r="C44" s="73" t="str">
        <f t="shared" si="1"/>
        <v/>
      </c>
      <c r="D44" s="74" t="str">
        <f t="shared" si="24"/>
        <v/>
      </c>
      <c r="E44" s="74" t="str">
        <f t="shared" si="29"/>
        <v/>
      </c>
      <c r="F44" s="74" t="str">
        <f t="shared" si="25"/>
        <v/>
      </c>
      <c r="G44" s="74" t="str">
        <f t="shared" si="30"/>
        <v/>
      </c>
      <c r="H44" s="74" t="str">
        <f t="shared" si="31"/>
        <v/>
      </c>
      <c r="I44" s="137" t="str">
        <f t="shared" si="32"/>
        <v/>
      </c>
      <c r="J44" s="138" t="str">
        <f t="shared" si="33"/>
        <v/>
      </c>
      <c r="K44" s="137" t="str">
        <f t="shared" si="34"/>
        <v/>
      </c>
      <c r="L44" s="138" t="str">
        <f t="shared" si="35"/>
        <v/>
      </c>
      <c r="M44" s="137" t="str">
        <f t="shared" si="36"/>
        <v/>
      </c>
      <c r="N44" s="138" t="str">
        <f t="shared" si="37"/>
        <v/>
      </c>
      <c r="O44" s="188" t="str">
        <f t="shared" si="11"/>
        <v/>
      </c>
      <c r="Q44" s="106">
        <v>40</v>
      </c>
      <c r="R44" s="234" t="str">
        <f t="shared" si="38"/>
        <v/>
      </c>
      <c r="S44" s="236" t="str">
        <f t="shared" si="39"/>
        <v/>
      </c>
      <c r="T44" s="92" t="str">
        <f t="shared" si="26"/>
        <v/>
      </c>
      <c r="U44" s="92" t="str">
        <f t="shared" si="40"/>
        <v/>
      </c>
      <c r="V44" s="92" t="str">
        <f t="shared" si="27"/>
        <v/>
      </c>
      <c r="W44" s="92" t="str">
        <f t="shared" si="41"/>
        <v/>
      </c>
      <c r="X44" s="92" t="str">
        <f t="shared" si="42"/>
        <v/>
      </c>
      <c r="Y44" s="144" t="str">
        <f t="shared" si="43"/>
        <v/>
      </c>
      <c r="Z44" s="145" t="str">
        <f t="shared" si="44"/>
        <v/>
      </c>
      <c r="AA44" s="144" t="str">
        <f t="shared" si="45"/>
        <v/>
      </c>
      <c r="AB44" s="145" t="str">
        <f t="shared" si="46"/>
        <v/>
      </c>
      <c r="AC44" s="144" t="str">
        <f t="shared" si="47"/>
        <v/>
      </c>
      <c r="AD44" s="145" t="str">
        <f t="shared" si="48"/>
        <v/>
      </c>
      <c r="AE44" s="191" t="str">
        <f t="shared" si="23"/>
        <v/>
      </c>
    </row>
    <row r="45" spans="1:31" ht="15.95" customHeight="1" x14ac:dyDescent="0.15">
      <c r="A45" s="68">
        <v>41</v>
      </c>
      <c r="B45" s="239" t="str">
        <f t="shared" si="28"/>
        <v/>
      </c>
      <c r="C45" s="73" t="str">
        <f t="shared" si="1"/>
        <v/>
      </c>
      <c r="D45" s="74" t="str">
        <f t="shared" si="24"/>
        <v/>
      </c>
      <c r="E45" s="74" t="str">
        <f t="shared" si="29"/>
        <v/>
      </c>
      <c r="F45" s="74" t="str">
        <f t="shared" si="25"/>
        <v/>
      </c>
      <c r="G45" s="74" t="str">
        <f t="shared" si="30"/>
        <v/>
      </c>
      <c r="H45" s="74" t="str">
        <f t="shared" si="31"/>
        <v/>
      </c>
      <c r="I45" s="137" t="str">
        <f t="shared" si="32"/>
        <v/>
      </c>
      <c r="J45" s="138" t="str">
        <f t="shared" si="33"/>
        <v/>
      </c>
      <c r="K45" s="137" t="str">
        <f t="shared" si="34"/>
        <v/>
      </c>
      <c r="L45" s="138" t="str">
        <f t="shared" si="35"/>
        <v/>
      </c>
      <c r="M45" s="137" t="str">
        <f t="shared" si="36"/>
        <v/>
      </c>
      <c r="N45" s="138" t="str">
        <f t="shared" si="37"/>
        <v/>
      </c>
      <c r="O45" s="188" t="str">
        <f t="shared" si="11"/>
        <v/>
      </c>
      <c r="Q45" s="106">
        <v>41</v>
      </c>
      <c r="R45" s="234" t="str">
        <f t="shared" si="38"/>
        <v/>
      </c>
      <c r="S45" s="236" t="str">
        <f t="shared" si="39"/>
        <v/>
      </c>
      <c r="T45" s="92" t="str">
        <f t="shared" si="26"/>
        <v/>
      </c>
      <c r="U45" s="92" t="str">
        <f t="shared" si="40"/>
        <v/>
      </c>
      <c r="V45" s="92" t="str">
        <f t="shared" si="27"/>
        <v/>
      </c>
      <c r="W45" s="92" t="str">
        <f t="shared" si="41"/>
        <v/>
      </c>
      <c r="X45" s="92" t="str">
        <f t="shared" si="42"/>
        <v/>
      </c>
      <c r="Y45" s="144" t="str">
        <f t="shared" si="43"/>
        <v/>
      </c>
      <c r="Z45" s="145" t="str">
        <f t="shared" si="44"/>
        <v/>
      </c>
      <c r="AA45" s="144" t="str">
        <f t="shared" si="45"/>
        <v/>
      </c>
      <c r="AB45" s="145" t="str">
        <f t="shared" si="46"/>
        <v/>
      </c>
      <c r="AC45" s="144" t="str">
        <f t="shared" si="47"/>
        <v/>
      </c>
      <c r="AD45" s="145" t="str">
        <f t="shared" si="48"/>
        <v/>
      </c>
      <c r="AE45" s="191" t="str">
        <f t="shared" si="23"/>
        <v/>
      </c>
    </row>
    <row r="46" spans="1:31" ht="15.95" customHeight="1" x14ac:dyDescent="0.15">
      <c r="A46" s="68">
        <v>42</v>
      </c>
      <c r="B46" s="239" t="str">
        <f t="shared" si="28"/>
        <v/>
      </c>
      <c r="C46" s="73" t="str">
        <f t="shared" si="1"/>
        <v/>
      </c>
      <c r="D46" s="74" t="str">
        <f t="shared" si="24"/>
        <v/>
      </c>
      <c r="E46" s="74" t="str">
        <f t="shared" si="29"/>
        <v/>
      </c>
      <c r="F46" s="74" t="str">
        <f t="shared" si="25"/>
        <v/>
      </c>
      <c r="G46" s="74" t="str">
        <f t="shared" si="30"/>
        <v/>
      </c>
      <c r="H46" s="74" t="str">
        <f t="shared" si="31"/>
        <v/>
      </c>
      <c r="I46" s="137" t="str">
        <f t="shared" si="32"/>
        <v/>
      </c>
      <c r="J46" s="138" t="str">
        <f t="shared" si="33"/>
        <v/>
      </c>
      <c r="K46" s="137" t="str">
        <f t="shared" si="34"/>
        <v/>
      </c>
      <c r="L46" s="138" t="str">
        <f t="shared" si="35"/>
        <v/>
      </c>
      <c r="M46" s="137" t="str">
        <f t="shared" si="36"/>
        <v/>
      </c>
      <c r="N46" s="138" t="str">
        <f t="shared" si="37"/>
        <v/>
      </c>
      <c r="O46" s="188" t="str">
        <f t="shared" si="11"/>
        <v/>
      </c>
      <c r="Q46" s="106">
        <v>42</v>
      </c>
      <c r="R46" s="234" t="str">
        <f t="shared" si="38"/>
        <v/>
      </c>
      <c r="S46" s="236" t="str">
        <f t="shared" si="39"/>
        <v/>
      </c>
      <c r="T46" s="92" t="str">
        <f t="shared" si="26"/>
        <v/>
      </c>
      <c r="U46" s="92" t="str">
        <f t="shared" si="40"/>
        <v/>
      </c>
      <c r="V46" s="92" t="str">
        <f t="shared" si="27"/>
        <v/>
      </c>
      <c r="W46" s="92" t="str">
        <f t="shared" si="41"/>
        <v/>
      </c>
      <c r="X46" s="92" t="str">
        <f t="shared" si="42"/>
        <v/>
      </c>
      <c r="Y46" s="144" t="str">
        <f t="shared" si="43"/>
        <v/>
      </c>
      <c r="Z46" s="145" t="str">
        <f t="shared" si="44"/>
        <v/>
      </c>
      <c r="AA46" s="144" t="str">
        <f t="shared" si="45"/>
        <v/>
      </c>
      <c r="AB46" s="145" t="str">
        <f t="shared" si="46"/>
        <v/>
      </c>
      <c r="AC46" s="144" t="str">
        <f t="shared" si="47"/>
        <v/>
      </c>
      <c r="AD46" s="145" t="str">
        <f t="shared" si="48"/>
        <v/>
      </c>
      <c r="AE46" s="191" t="str">
        <f t="shared" si="23"/>
        <v/>
      </c>
    </row>
    <row r="47" spans="1:31" ht="15.95" customHeight="1" x14ac:dyDescent="0.15">
      <c r="A47" s="68">
        <v>43</v>
      </c>
      <c r="B47" s="239" t="str">
        <f t="shared" si="28"/>
        <v/>
      </c>
      <c r="C47" s="73" t="str">
        <f t="shared" si="1"/>
        <v/>
      </c>
      <c r="D47" s="74" t="str">
        <f t="shared" si="24"/>
        <v/>
      </c>
      <c r="E47" s="74" t="str">
        <f t="shared" si="29"/>
        <v/>
      </c>
      <c r="F47" s="74" t="str">
        <f t="shared" si="25"/>
        <v/>
      </c>
      <c r="G47" s="74" t="str">
        <f t="shared" si="30"/>
        <v/>
      </c>
      <c r="H47" s="74" t="str">
        <f t="shared" si="31"/>
        <v/>
      </c>
      <c r="I47" s="137" t="str">
        <f t="shared" si="32"/>
        <v/>
      </c>
      <c r="J47" s="138" t="str">
        <f t="shared" si="33"/>
        <v/>
      </c>
      <c r="K47" s="137" t="str">
        <f t="shared" si="34"/>
        <v/>
      </c>
      <c r="L47" s="138" t="str">
        <f t="shared" si="35"/>
        <v/>
      </c>
      <c r="M47" s="137" t="str">
        <f t="shared" si="36"/>
        <v/>
      </c>
      <c r="N47" s="138" t="str">
        <f t="shared" si="37"/>
        <v/>
      </c>
      <c r="O47" s="188" t="str">
        <f t="shared" si="11"/>
        <v/>
      </c>
      <c r="Q47" s="106">
        <v>43</v>
      </c>
      <c r="R47" s="234" t="str">
        <f t="shared" si="38"/>
        <v/>
      </c>
      <c r="S47" s="236" t="str">
        <f t="shared" si="39"/>
        <v/>
      </c>
      <c r="T47" s="92" t="str">
        <f t="shared" si="26"/>
        <v/>
      </c>
      <c r="U47" s="92" t="str">
        <f t="shared" si="40"/>
        <v/>
      </c>
      <c r="V47" s="92" t="str">
        <f t="shared" si="27"/>
        <v/>
      </c>
      <c r="W47" s="92" t="str">
        <f t="shared" si="41"/>
        <v/>
      </c>
      <c r="X47" s="92" t="str">
        <f t="shared" si="42"/>
        <v/>
      </c>
      <c r="Y47" s="144" t="str">
        <f t="shared" si="43"/>
        <v/>
      </c>
      <c r="Z47" s="145" t="str">
        <f t="shared" si="44"/>
        <v/>
      </c>
      <c r="AA47" s="144" t="str">
        <f t="shared" si="45"/>
        <v/>
      </c>
      <c r="AB47" s="145" t="str">
        <f t="shared" si="46"/>
        <v/>
      </c>
      <c r="AC47" s="144" t="str">
        <f t="shared" si="47"/>
        <v/>
      </c>
      <c r="AD47" s="145" t="str">
        <f t="shared" si="48"/>
        <v/>
      </c>
      <c r="AE47" s="191" t="str">
        <f t="shared" si="23"/>
        <v/>
      </c>
    </row>
    <row r="48" spans="1:31" ht="15.95" customHeight="1" x14ac:dyDescent="0.15">
      <c r="A48" s="68">
        <v>44</v>
      </c>
      <c r="B48" s="239" t="str">
        <f t="shared" si="28"/>
        <v/>
      </c>
      <c r="C48" s="73" t="str">
        <f t="shared" si="1"/>
        <v/>
      </c>
      <c r="D48" s="74" t="str">
        <f t="shared" si="24"/>
        <v/>
      </c>
      <c r="E48" s="74" t="str">
        <f t="shared" si="29"/>
        <v/>
      </c>
      <c r="F48" s="74" t="str">
        <f t="shared" si="25"/>
        <v/>
      </c>
      <c r="G48" s="74" t="str">
        <f t="shared" si="30"/>
        <v/>
      </c>
      <c r="H48" s="74" t="str">
        <f t="shared" si="31"/>
        <v/>
      </c>
      <c r="I48" s="137" t="str">
        <f t="shared" si="32"/>
        <v/>
      </c>
      <c r="J48" s="138" t="str">
        <f t="shared" si="33"/>
        <v/>
      </c>
      <c r="K48" s="137" t="str">
        <f t="shared" si="34"/>
        <v/>
      </c>
      <c r="L48" s="138" t="str">
        <f t="shared" si="35"/>
        <v/>
      </c>
      <c r="M48" s="137" t="str">
        <f t="shared" si="36"/>
        <v/>
      </c>
      <c r="N48" s="138" t="str">
        <f t="shared" si="37"/>
        <v/>
      </c>
      <c r="O48" s="188" t="str">
        <f t="shared" si="11"/>
        <v/>
      </c>
      <c r="Q48" s="106">
        <v>44</v>
      </c>
      <c r="R48" s="234" t="str">
        <f t="shared" si="38"/>
        <v/>
      </c>
      <c r="S48" s="236" t="str">
        <f t="shared" si="39"/>
        <v/>
      </c>
      <c r="T48" s="92" t="str">
        <f t="shared" si="26"/>
        <v/>
      </c>
      <c r="U48" s="92" t="str">
        <f t="shared" si="40"/>
        <v/>
      </c>
      <c r="V48" s="92" t="str">
        <f t="shared" si="27"/>
        <v/>
      </c>
      <c r="W48" s="92" t="str">
        <f t="shared" si="41"/>
        <v/>
      </c>
      <c r="X48" s="92" t="str">
        <f t="shared" si="42"/>
        <v/>
      </c>
      <c r="Y48" s="144" t="str">
        <f t="shared" si="43"/>
        <v/>
      </c>
      <c r="Z48" s="145" t="str">
        <f t="shared" si="44"/>
        <v/>
      </c>
      <c r="AA48" s="144" t="str">
        <f t="shared" si="45"/>
        <v/>
      </c>
      <c r="AB48" s="145" t="str">
        <f t="shared" si="46"/>
        <v/>
      </c>
      <c r="AC48" s="144" t="str">
        <f t="shared" si="47"/>
        <v/>
      </c>
      <c r="AD48" s="145" t="str">
        <f t="shared" si="48"/>
        <v/>
      </c>
      <c r="AE48" s="191" t="str">
        <f t="shared" si="23"/>
        <v/>
      </c>
    </row>
    <row r="49" spans="1:31" ht="15.95" customHeight="1" x14ac:dyDescent="0.15">
      <c r="A49" s="68">
        <v>45</v>
      </c>
      <c r="B49" s="239" t="str">
        <f t="shared" si="28"/>
        <v/>
      </c>
      <c r="C49" s="73" t="str">
        <f t="shared" si="1"/>
        <v/>
      </c>
      <c r="D49" s="74" t="str">
        <f t="shared" si="24"/>
        <v/>
      </c>
      <c r="E49" s="74" t="str">
        <f t="shared" si="29"/>
        <v/>
      </c>
      <c r="F49" s="74" t="str">
        <f t="shared" si="25"/>
        <v/>
      </c>
      <c r="G49" s="74" t="str">
        <f t="shared" si="30"/>
        <v/>
      </c>
      <c r="H49" s="74" t="str">
        <f t="shared" si="31"/>
        <v/>
      </c>
      <c r="I49" s="137" t="str">
        <f t="shared" si="32"/>
        <v/>
      </c>
      <c r="J49" s="138" t="str">
        <f t="shared" si="33"/>
        <v/>
      </c>
      <c r="K49" s="137" t="str">
        <f t="shared" si="34"/>
        <v/>
      </c>
      <c r="L49" s="138" t="str">
        <f t="shared" si="35"/>
        <v/>
      </c>
      <c r="M49" s="137" t="str">
        <f t="shared" si="36"/>
        <v/>
      </c>
      <c r="N49" s="138" t="str">
        <f t="shared" si="37"/>
        <v/>
      </c>
      <c r="O49" s="188" t="str">
        <f t="shared" si="11"/>
        <v/>
      </c>
      <c r="Q49" s="106">
        <v>45</v>
      </c>
      <c r="R49" s="234" t="str">
        <f t="shared" si="38"/>
        <v/>
      </c>
      <c r="S49" s="236" t="str">
        <f t="shared" si="39"/>
        <v/>
      </c>
      <c r="T49" s="92" t="str">
        <f t="shared" si="26"/>
        <v/>
      </c>
      <c r="U49" s="92" t="str">
        <f t="shared" si="40"/>
        <v/>
      </c>
      <c r="V49" s="92" t="str">
        <f t="shared" si="27"/>
        <v/>
      </c>
      <c r="W49" s="92" t="str">
        <f t="shared" si="41"/>
        <v/>
      </c>
      <c r="X49" s="92" t="str">
        <f t="shared" si="42"/>
        <v/>
      </c>
      <c r="Y49" s="144" t="str">
        <f t="shared" si="43"/>
        <v/>
      </c>
      <c r="Z49" s="145" t="str">
        <f t="shared" si="44"/>
        <v/>
      </c>
      <c r="AA49" s="144" t="str">
        <f t="shared" si="45"/>
        <v/>
      </c>
      <c r="AB49" s="145" t="str">
        <f t="shared" si="46"/>
        <v/>
      </c>
      <c r="AC49" s="144" t="str">
        <f t="shared" si="47"/>
        <v/>
      </c>
      <c r="AD49" s="145" t="str">
        <f t="shared" si="48"/>
        <v/>
      </c>
      <c r="AE49" s="191" t="str">
        <f t="shared" si="23"/>
        <v/>
      </c>
    </row>
    <row r="50" spans="1:31" ht="15.95" customHeight="1" x14ac:dyDescent="0.15">
      <c r="A50" s="68">
        <v>46</v>
      </c>
      <c r="B50" s="239" t="str">
        <f t="shared" si="28"/>
        <v/>
      </c>
      <c r="C50" s="73" t="str">
        <f t="shared" si="1"/>
        <v/>
      </c>
      <c r="D50" s="74" t="str">
        <f t="shared" si="24"/>
        <v/>
      </c>
      <c r="E50" s="74" t="str">
        <f t="shared" si="29"/>
        <v/>
      </c>
      <c r="F50" s="74" t="str">
        <f t="shared" si="25"/>
        <v/>
      </c>
      <c r="G50" s="74" t="str">
        <f t="shared" si="30"/>
        <v/>
      </c>
      <c r="H50" s="74" t="str">
        <f t="shared" si="31"/>
        <v/>
      </c>
      <c r="I50" s="137" t="str">
        <f t="shared" si="32"/>
        <v/>
      </c>
      <c r="J50" s="138" t="str">
        <f t="shared" si="33"/>
        <v/>
      </c>
      <c r="K50" s="137" t="str">
        <f t="shared" si="34"/>
        <v/>
      </c>
      <c r="L50" s="138" t="str">
        <f t="shared" si="35"/>
        <v/>
      </c>
      <c r="M50" s="137" t="str">
        <f t="shared" si="36"/>
        <v/>
      </c>
      <c r="N50" s="138" t="str">
        <f t="shared" si="37"/>
        <v/>
      </c>
      <c r="O50" s="188" t="str">
        <f t="shared" si="11"/>
        <v/>
      </c>
      <c r="Q50" s="106">
        <v>46</v>
      </c>
      <c r="R50" s="234" t="str">
        <f t="shared" si="38"/>
        <v/>
      </c>
      <c r="S50" s="236" t="str">
        <f t="shared" si="39"/>
        <v/>
      </c>
      <c r="T50" s="92" t="str">
        <f t="shared" si="26"/>
        <v/>
      </c>
      <c r="U50" s="92" t="str">
        <f t="shared" si="40"/>
        <v/>
      </c>
      <c r="V50" s="92" t="str">
        <f t="shared" si="27"/>
        <v/>
      </c>
      <c r="W50" s="92" t="str">
        <f t="shared" si="41"/>
        <v/>
      </c>
      <c r="X50" s="92" t="str">
        <f t="shared" si="42"/>
        <v/>
      </c>
      <c r="Y50" s="144" t="str">
        <f t="shared" si="43"/>
        <v/>
      </c>
      <c r="Z50" s="145" t="str">
        <f t="shared" si="44"/>
        <v/>
      </c>
      <c r="AA50" s="144" t="str">
        <f t="shared" si="45"/>
        <v/>
      </c>
      <c r="AB50" s="145" t="str">
        <f t="shared" si="46"/>
        <v/>
      </c>
      <c r="AC50" s="144" t="str">
        <f t="shared" si="47"/>
        <v/>
      </c>
      <c r="AD50" s="145" t="str">
        <f t="shared" si="48"/>
        <v/>
      </c>
      <c r="AE50" s="191" t="str">
        <f t="shared" si="23"/>
        <v/>
      </c>
    </row>
    <row r="51" spans="1:31" ht="15.95" customHeight="1" x14ac:dyDescent="0.15">
      <c r="A51" s="68">
        <v>47</v>
      </c>
      <c r="B51" s="239" t="str">
        <f t="shared" si="28"/>
        <v/>
      </c>
      <c r="C51" s="73" t="str">
        <f t="shared" si="1"/>
        <v/>
      </c>
      <c r="D51" s="74" t="str">
        <f t="shared" si="24"/>
        <v/>
      </c>
      <c r="E51" s="74" t="str">
        <f t="shared" si="29"/>
        <v/>
      </c>
      <c r="F51" s="74" t="str">
        <f t="shared" si="25"/>
        <v/>
      </c>
      <c r="G51" s="74" t="str">
        <f t="shared" si="30"/>
        <v/>
      </c>
      <c r="H51" s="74" t="str">
        <f t="shared" si="31"/>
        <v/>
      </c>
      <c r="I51" s="137" t="str">
        <f t="shared" si="32"/>
        <v/>
      </c>
      <c r="J51" s="138" t="str">
        <f t="shared" si="33"/>
        <v/>
      </c>
      <c r="K51" s="137" t="str">
        <f t="shared" si="34"/>
        <v/>
      </c>
      <c r="L51" s="138" t="str">
        <f t="shared" si="35"/>
        <v/>
      </c>
      <c r="M51" s="137" t="str">
        <f t="shared" si="36"/>
        <v/>
      </c>
      <c r="N51" s="138" t="str">
        <f t="shared" si="37"/>
        <v/>
      </c>
      <c r="O51" s="188" t="str">
        <f t="shared" si="11"/>
        <v/>
      </c>
      <c r="Q51" s="106">
        <v>47</v>
      </c>
      <c r="R51" s="234" t="str">
        <f t="shared" si="38"/>
        <v/>
      </c>
      <c r="S51" s="236" t="str">
        <f t="shared" si="39"/>
        <v/>
      </c>
      <c r="T51" s="92" t="str">
        <f t="shared" si="26"/>
        <v/>
      </c>
      <c r="U51" s="92" t="str">
        <f t="shared" si="40"/>
        <v/>
      </c>
      <c r="V51" s="92" t="str">
        <f t="shared" si="27"/>
        <v/>
      </c>
      <c r="W51" s="92" t="str">
        <f t="shared" si="41"/>
        <v/>
      </c>
      <c r="X51" s="92" t="str">
        <f t="shared" si="42"/>
        <v/>
      </c>
      <c r="Y51" s="144" t="str">
        <f t="shared" si="43"/>
        <v/>
      </c>
      <c r="Z51" s="145" t="str">
        <f t="shared" si="44"/>
        <v/>
      </c>
      <c r="AA51" s="144" t="str">
        <f t="shared" si="45"/>
        <v/>
      </c>
      <c r="AB51" s="145" t="str">
        <f t="shared" si="46"/>
        <v/>
      </c>
      <c r="AC51" s="144" t="str">
        <f t="shared" si="47"/>
        <v/>
      </c>
      <c r="AD51" s="145" t="str">
        <f t="shared" si="48"/>
        <v/>
      </c>
      <c r="AE51" s="191" t="str">
        <f t="shared" si="23"/>
        <v/>
      </c>
    </row>
    <row r="52" spans="1:31" ht="15.95" customHeight="1" x14ac:dyDescent="0.15">
      <c r="A52" s="68">
        <v>48</v>
      </c>
      <c r="B52" s="239" t="str">
        <f t="shared" si="28"/>
        <v/>
      </c>
      <c r="C52" s="73" t="str">
        <f t="shared" si="1"/>
        <v/>
      </c>
      <c r="D52" s="74" t="str">
        <f t="shared" si="24"/>
        <v/>
      </c>
      <c r="E52" s="74" t="str">
        <f t="shared" si="29"/>
        <v/>
      </c>
      <c r="F52" s="74" t="str">
        <f t="shared" si="25"/>
        <v/>
      </c>
      <c r="G52" s="74" t="str">
        <f t="shared" si="30"/>
        <v/>
      </c>
      <c r="H52" s="74" t="str">
        <f t="shared" si="31"/>
        <v/>
      </c>
      <c r="I52" s="137" t="str">
        <f t="shared" si="32"/>
        <v/>
      </c>
      <c r="J52" s="138" t="str">
        <f t="shared" si="33"/>
        <v/>
      </c>
      <c r="K52" s="137" t="str">
        <f t="shared" si="34"/>
        <v/>
      </c>
      <c r="L52" s="138" t="str">
        <f t="shared" si="35"/>
        <v/>
      </c>
      <c r="M52" s="137" t="str">
        <f t="shared" si="36"/>
        <v/>
      </c>
      <c r="N52" s="138" t="str">
        <f t="shared" si="37"/>
        <v/>
      </c>
      <c r="O52" s="188" t="str">
        <f t="shared" si="11"/>
        <v/>
      </c>
      <c r="Q52" s="106">
        <v>48</v>
      </c>
      <c r="R52" s="234" t="str">
        <f t="shared" si="38"/>
        <v/>
      </c>
      <c r="S52" s="236" t="str">
        <f t="shared" si="39"/>
        <v/>
      </c>
      <c r="T52" s="92" t="str">
        <f t="shared" si="26"/>
        <v/>
      </c>
      <c r="U52" s="92" t="str">
        <f t="shared" si="40"/>
        <v/>
      </c>
      <c r="V52" s="92" t="str">
        <f t="shared" si="27"/>
        <v/>
      </c>
      <c r="W52" s="92" t="str">
        <f t="shared" si="41"/>
        <v/>
      </c>
      <c r="X52" s="92" t="str">
        <f t="shared" si="42"/>
        <v/>
      </c>
      <c r="Y52" s="144" t="str">
        <f t="shared" si="43"/>
        <v/>
      </c>
      <c r="Z52" s="145" t="str">
        <f t="shared" si="44"/>
        <v/>
      </c>
      <c r="AA52" s="144" t="str">
        <f t="shared" si="45"/>
        <v/>
      </c>
      <c r="AB52" s="145" t="str">
        <f t="shared" si="46"/>
        <v/>
      </c>
      <c r="AC52" s="144" t="str">
        <f t="shared" si="47"/>
        <v/>
      </c>
      <c r="AD52" s="145" t="str">
        <f t="shared" si="48"/>
        <v/>
      </c>
      <c r="AE52" s="191" t="str">
        <f t="shared" si="23"/>
        <v/>
      </c>
    </row>
    <row r="53" spans="1:31" ht="15.95" customHeight="1" x14ac:dyDescent="0.15">
      <c r="A53" s="68">
        <v>49</v>
      </c>
      <c r="B53" s="239" t="str">
        <f t="shared" si="28"/>
        <v/>
      </c>
      <c r="C53" s="73" t="str">
        <f t="shared" si="1"/>
        <v/>
      </c>
      <c r="D53" s="74" t="str">
        <f t="shared" si="24"/>
        <v/>
      </c>
      <c r="E53" s="74" t="str">
        <f t="shared" si="29"/>
        <v/>
      </c>
      <c r="F53" s="74" t="str">
        <f t="shared" si="25"/>
        <v/>
      </c>
      <c r="G53" s="74" t="str">
        <f t="shared" si="30"/>
        <v/>
      </c>
      <c r="H53" s="74" t="str">
        <f t="shared" si="31"/>
        <v/>
      </c>
      <c r="I53" s="137" t="str">
        <f t="shared" si="32"/>
        <v/>
      </c>
      <c r="J53" s="138" t="str">
        <f t="shared" si="33"/>
        <v/>
      </c>
      <c r="K53" s="137" t="str">
        <f t="shared" si="34"/>
        <v/>
      </c>
      <c r="L53" s="138" t="str">
        <f t="shared" si="35"/>
        <v/>
      </c>
      <c r="M53" s="137" t="str">
        <f t="shared" si="36"/>
        <v/>
      </c>
      <c r="N53" s="138" t="str">
        <f t="shared" si="37"/>
        <v/>
      </c>
      <c r="O53" s="188" t="str">
        <f t="shared" si="11"/>
        <v/>
      </c>
      <c r="Q53" s="106">
        <v>49</v>
      </c>
      <c r="R53" s="234" t="str">
        <f t="shared" si="38"/>
        <v/>
      </c>
      <c r="S53" s="236" t="str">
        <f t="shared" si="39"/>
        <v/>
      </c>
      <c r="T53" s="92" t="str">
        <f t="shared" si="26"/>
        <v/>
      </c>
      <c r="U53" s="92" t="str">
        <f t="shared" si="40"/>
        <v/>
      </c>
      <c r="V53" s="92" t="str">
        <f t="shared" si="27"/>
        <v/>
      </c>
      <c r="W53" s="92" t="str">
        <f t="shared" si="41"/>
        <v/>
      </c>
      <c r="X53" s="92" t="str">
        <f t="shared" si="42"/>
        <v/>
      </c>
      <c r="Y53" s="144" t="str">
        <f t="shared" si="43"/>
        <v/>
      </c>
      <c r="Z53" s="145" t="str">
        <f t="shared" si="44"/>
        <v/>
      </c>
      <c r="AA53" s="144" t="str">
        <f t="shared" si="45"/>
        <v/>
      </c>
      <c r="AB53" s="145" t="str">
        <f t="shared" si="46"/>
        <v/>
      </c>
      <c r="AC53" s="144" t="str">
        <f t="shared" si="47"/>
        <v/>
      </c>
      <c r="AD53" s="145" t="str">
        <f t="shared" si="48"/>
        <v/>
      </c>
      <c r="AE53" s="191" t="str">
        <f t="shared" si="23"/>
        <v/>
      </c>
    </row>
    <row r="54" spans="1:31" ht="15.95" customHeight="1" x14ac:dyDescent="0.15">
      <c r="A54" s="68">
        <v>50</v>
      </c>
      <c r="B54" s="239" t="str">
        <f t="shared" si="28"/>
        <v/>
      </c>
      <c r="C54" s="73" t="str">
        <f t="shared" si="1"/>
        <v/>
      </c>
      <c r="D54" s="74" t="str">
        <f t="shared" si="24"/>
        <v/>
      </c>
      <c r="E54" s="74" t="str">
        <f t="shared" si="29"/>
        <v/>
      </c>
      <c r="F54" s="74" t="str">
        <f t="shared" si="25"/>
        <v/>
      </c>
      <c r="G54" s="74" t="str">
        <f t="shared" si="30"/>
        <v/>
      </c>
      <c r="H54" s="74" t="str">
        <f t="shared" si="31"/>
        <v/>
      </c>
      <c r="I54" s="137" t="str">
        <f t="shared" si="32"/>
        <v/>
      </c>
      <c r="J54" s="138" t="str">
        <f t="shared" si="33"/>
        <v/>
      </c>
      <c r="K54" s="137" t="str">
        <f t="shared" si="34"/>
        <v/>
      </c>
      <c r="L54" s="138" t="str">
        <f t="shared" si="35"/>
        <v/>
      </c>
      <c r="M54" s="137" t="str">
        <f t="shared" si="36"/>
        <v/>
      </c>
      <c r="N54" s="138" t="str">
        <f t="shared" si="37"/>
        <v/>
      </c>
      <c r="O54" s="188" t="str">
        <f t="shared" si="11"/>
        <v/>
      </c>
      <c r="Q54" s="106">
        <v>50</v>
      </c>
      <c r="R54" s="234" t="str">
        <f t="shared" si="38"/>
        <v/>
      </c>
      <c r="S54" s="236" t="str">
        <f t="shared" si="39"/>
        <v/>
      </c>
      <c r="T54" s="92" t="str">
        <f t="shared" si="26"/>
        <v/>
      </c>
      <c r="U54" s="92" t="str">
        <f t="shared" si="40"/>
        <v/>
      </c>
      <c r="V54" s="92" t="str">
        <f t="shared" si="27"/>
        <v/>
      </c>
      <c r="W54" s="92" t="str">
        <f t="shared" si="41"/>
        <v/>
      </c>
      <c r="X54" s="92" t="str">
        <f t="shared" si="42"/>
        <v/>
      </c>
      <c r="Y54" s="144" t="str">
        <f t="shared" si="43"/>
        <v/>
      </c>
      <c r="Z54" s="145" t="str">
        <f t="shared" si="44"/>
        <v/>
      </c>
      <c r="AA54" s="144" t="str">
        <f t="shared" si="45"/>
        <v/>
      </c>
      <c r="AB54" s="145" t="str">
        <f t="shared" si="46"/>
        <v/>
      </c>
      <c r="AC54" s="144" t="str">
        <f t="shared" si="47"/>
        <v/>
      </c>
      <c r="AD54" s="145" t="str">
        <f t="shared" si="48"/>
        <v/>
      </c>
      <c r="AE54" s="191" t="str">
        <f t="shared" si="23"/>
        <v/>
      </c>
    </row>
    <row r="55" spans="1:31" ht="15.95" customHeight="1" x14ac:dyDescent="0.15">
      <c r="A55" s="68">
        <v>51</v>
      </c>
      <c r="B55" s="239" t="str">
        <f t="shared" si="28"/>
        <v/>
      </c>
      <c r="C55" s="73" t="str">
        <f t="shared" si="1"/>
        <v/>
      </c>
      <c r="D55" s="74" t="str">
        <f t="shared" si="24"/>
        <v/>
      </c>
      <c r="E55" s="74" t="str">
        <f t="shared" si="29"/>
        <v/>
      </c>
      <c r="F55" s="74" t="str">
        <f t="shared" si="25"/>
        <v/>
      </c>
      <c r="G55" s="74" t="str">
        <f t="shared" si="30"/>
        <v/>
      </c>
      <c r="H55" s="74" t="str">
        <f t="shared" si="31"/>
        <v/>
      </c>
      <c r="I55" s="137" t="str">
        <f t="shared" si="32"/>
        <v/>
      </c>
      <c r="J55" s="138" t="str">
        <f t="shared" si="33"/>
        <v/>
      </c>
      <c r="K55" s="137" t="str">
        <f t="shared" si="34"/>
        <v/>
      </c>
      <c r="L55" s="138" t="str">
        <f t="shared" si="35"/>
        <v/>
      </c>
      <c r="M55" s="137" t="str">
        <f t="shared" si="36"/>
        <v/>
      </c>
      <c r="N55" s="138" t="str">
        <f t="shared" si="37"/>
        <v/>
      </c>
      <c r="O55" s="188" t="str">
        <f t="shared" si="11"/>
        <v/>
      </c>
      <c r="Q55" s="106">
        <v>51</v>
      </c>
      <c r="R55" s="234" t="str">
        <f t="shared" si="38"/>
        <v/>
      </c>
      <c r="S55" s="236" t="str">
        <f t="shared" si="39"/>
        <v/>
      </c>
      <c r="T55" s="92" t="str">
        <f t="shared" si="26"/>
        <v/>
      </c>
      <c r="U55" s="92" t="str">
        <f t="shared" si="40"/>
        <v/>
      </c>
      <c r="V55" s="92" t="str">
        <f t="shared" si="27"/>
        <v/>
      </c>
      <c r="W55" s="92" t="str">
        <f t="shared" si="41"/>
        <v/>
      </c>
      <c r="X55" s="92" t="str">
        <f t="shared" si="42"/>
        <v/>
      </c>
      <c r="Y55" s="144" t="str">
        <f t="shared" si="43"/>
        <v/>
      </c>
      <c r="Z55" s="145" t="str">
        <f t="shared" si="44"/>
        <v/>
      </c>
      <c r="AA55" s="144" t="str">
        <f t="shared" si="45"/>
        <v/>
      </c>
      <c r="AB55" s="145" t="str">
        <f t="shared" si="46"/>
        <v/>
      </c>
      <c r="AC55" s="144" t="str">
        <f t="shared" si="47"/>
        <v/>
      </c>
      <c r="AD55" s="145" t="str">
        <f t="shared" si="48"/>
        <v/>
      </c>
      <c r="AE55" s="191" t="str">
        <f t="shared" si="23"/>
        <v/>
      </c>
    </row>
    <row r="56" spans="1:31" ht="15.95" customHeight="1" x14ac:dyDescent="0.15">
      <c r="A56" s="68">
        <v>52</v>
      </c>
      <c r="B56" s="239" t="str">
        <f t="shared" si="28"/>
        <v/>
      </c>
      <c r="C56" s="73" t="str">
        <f t="shared" si="1"/>
        <v/>
      </c>
      <c r="D56" s="74" t="str">
        <f t="shared" si="24"/>
        <v/>
      </c>
      <c r="E56" s="74" t="str">
        <f t="shared" si="29"/>
        <v/>
      </c>
      <c r="F56" s="74" t="str">
        <f t="shared" si="25"/>
        <v/>
      </c>
      <c r="G56" s="74" t="str">
        <f t="shared" si="30"/>
        <v/>
      </c>
      <c r="H56" s="74" t="str">
        <f t="shared" si="31"/>
        <v/>
      </c>
      <c r="I56" s="137" t="str">
        <f t="shared" si="32"/>
        <v/>
      </c>
      <c r="J56" s="138" t="str">
        <f t="shared" si="33"/>
        <v/>
      </c>
      <c r="K56" s="137" t="str">
        <f t="shared" si="34"/>
        <v/>
      </c>
      <c r="L56" s="138" t="str">
        <f t="shared" si="35"/>
        <v/>
      </c>
      <c r="M56" s="137" t="str">
        <f t="shared" si="36"/>
        <v/>
      </c>
      <c r="N56" s="138" t="str">
        <f t="shared" si="37"/>
        <v/>
      </c>
      <c r="O56" s="188" t="str">
        <f t="shared" si="11"/>
        <v/>
      </c>
      <c r="Q56" s="106">
        <v>52</v>
      </c>
      <c r="R56" s="234" t="str">
        <f t="shared" si="38"/>
        <v/>
      </c>
      <c r="S56" s="236" t="str">
        <f t="shared" si="39"/>
        <v/>
      </c>
      <c r="T56" s="92" t="str">
        <f t="shared" si="26"/>
        <v/>
      </c>
      <c r="U56" s="92" t="str">
        <f t="shared" si="40"/>
        <v/>
      </c>
      <c r="V56" s="92" t="str">
        <f t="shared" si="27"/>
        <v/>
      </c>
      <c r="W56" s="92" t="str">
        <f t="shared" si="41"/>
        <v/>
      </c>
      <c r="X56" s="92" t="str">
        <f t="shared" si="42"/>
        <v/>
      </c>
      <c r="Y56" s="144" t="str">
        <f t="shared" si="43"/>
        <v/>
      </c>
      <c r="Z56" s="145" t="str">
        <f t="shared" si="44"/>
        <v/>
      </c>
      <c r="AA56" s="144" t="str">
        <f t="shared" si="45"/>
        <v/>
      </c>
      <c r="AB56" s="145" t="str">
        <f t="shared" si="46"/>
        <v/>
      </c>
      <c r="AC56" s="144" t="str">
        <f t="shared" si="47"/>
        <v/>
      </c>
      <c r="AD56" s="145" t="str">
        <f t="shared" si="48"/>
        <v/>
      </c>
      <c r="AE56" s="191" t="str">
        <f t="shared" si="23"/>
        <v/>
      </c>
    </row>
    <row r="57" spans="1:31" ht="15.95" customHeight="1" x14ac:dyDescent="0.15">
      <c r="A57" s="68">
        <v>53</v>
      </c>
      <c r="B57" s="239" t="str">
        <f t="shared" si="28"/>
        <v/>
      </c>
      <c r="C57" s="73" t="str">
        <f t="shared" si="1"/>
        <v/>
      </c>
      <c r="D57" s="74" t="str">
        <f t="shared" si="24"/>
        <v/>
      </c>
      <c r="E57" s="74" t="str">
        <f t="shared" si="29"/>
        <v/>
      </c>
      <c r="F57" s="74" t="str">
        <f t="shared" si="25"/>
        <v/>
      </c>
      <c r="G57" s="74" t="str">
        <f t="shared" si="30"/>
        <v/>
      </c>
      <c r="H57" s="74" t="str">
        <f t="shared" si="31"/>
        <v/>
      </c>
      <c r="I57" s="137" t="str">
        <f t="shared" si="32"/>
        <v/>
      </c>
      <c r="J57" s="138" t="str">
        <f t="shared" si="33"/>
        <v/>
      </c>
      <c r="K57" s="137" t="str">
        <f t="shared" si="34"/>
        <v/>
      </c>
      <c r="L57" s="138" t="str">
        <f t="shared" si="35"/>
        <v/>
      </c>
      <c r="M57" s="137" t="str">
        <f t="shared" si="36"/>
        <v/>
      </c>
      <c r="N57" s="138" t="str">
        <f t="shared" si="37"/>
        <v/>
      </c>
      <c r="O57" s="188" t="str">
        <f t="shared" si="11"/>
        <v/>
      </c>
      <c r="Q57" s="106">
        <v>53</v>
      </c>
      <c r="R57" s="234" t="str">
        <f t="shared" si="38"/>
        <v/>
      </c>
      <c r="S57" s="236" t="str">
        <f t="shared" si="39"/>
        <v/>
      </c>
      <c r="T57" s="92" t="str">
        <f t="shared" si="26"/>
        <v/>
      </c>
      <c r="U57" s="92" t="str">
        <f t="shared" si="40"/>
        <v/>
      </c>
      <c r="V57" s="92" t="str">
        <f t="shared" si="27"/>
        <v/>
      </c>
      <c r="W57" s="92" t="str">
        <f t="shared" si="41"/>
        <v/>
      </c>
      <c r="X57" s="92" t="str">
        <f t="shared" si="42"/>
        <v/>
      </c>
      <c r="Y57" s="144" t="str">
        <f t="shared" si="43"/>
        <v/>
      </c>
      <c r="Z57" s="145" t="str">
        <f t="shared" si="44"/>
        <v/>
      </c>
      <c r="AA57" s="144" t="str">
        <f t="shared" si="45"/>
        <v/>
      </c>
      <c r="AB57" s="145" t="str">
        <f t="shared" si="46"/>
        <v/>
      </c>
      <c r="AC57" s="144" t="str">
        <f t="shared" si="47"/>
        <v/>
      </c>
      <c r="AD57" s="145" t="str">
        <f t="shared" si="48"/>
        <v/>
      </c>
      <c r="AE57" s="191" t="str">
        <f t="shared" si="23"/>
        <v/>
      </c>
    </row>
    <row r="58" spans="1:31" ht="15.95" customHeight="1" x14ac:dyDescent="0.15">
      <c r="A58" s="68">
        <v>54</v>
      </c>
      <c r="B58" s="239" t="str">
        <f t="shared" si="28"/>
        <v/>
      </c>
      <c r="C58" s="73" t="str">
        <f t="shared" si="1"/>
        <v/>
      </c>
      <c r="D58" s="74" t="str">
        <f t="shared" si="24"/>
        <v/>
      </c>
      <c r="E58" s="74" t="str">
        <f t="shared" si="29"/>
        <v/>
      </c>
      <c r="F58" s="74" t="str">
        <f t="shared" si="25"/>
        <v/>
      </c>
      <c r="G58" s="74" t="str">
        <f t="shared" si="30"/>
        <v/>
      </c>
      <c r="H58" s="74" t="str">
        <f t="shared" si="31"/>
        <v/>
      </c>
      <c r="I58" s="137" t="str">
        <f t="shared" si="32"/>
        <v/>
      </c>
      <c r="J58" s="138" t="str">
        <f t="shared" si="33"/>
        <v/>
      </c>
      <c r="K58" s="137" t="str">
        <f t="shared" si="34"/>
        <v/>
      </c>
      <c r="L58" s="138" t="str">
        <f t="shared" si="35"/>
        <v/>
      </c>
      <c r="M58" s="137" t="str">
        <f t="shared" si="36"/>
        <v/>
      </c>
      <c r="N58" s="138" t="str">
        <f t="shared" si="37"/>
        <v/>
      </c>
      <c r="O58" s="188" t="str">
        <f t="shared" si="11"/>
        <v/>
      </c>
      <c r="Q58" s="106">
        <v>54</v>
      </c>
      <c r="R58" s="234" t="str">
        <f t="shared" si="38"/>
        <v/>
      </c>
      <c r="S58" s="236" t="str">
        <f t="shared" si="39"/>
        <v/>
      </c>
      <c r="T58" s="92" t="str">
        <f t="shared" si="26"/>
        <v/>
      </c>
      <c r="U58" s="92" t="str">
        <f t="shared" si="40"/>
        <v/>
      </c>
      <c r="V58" s="92" t="str">
        <f t="shared" si="27"/>
        <v/>
      </c>
      <c r="W58" s="92" t="str">
        <f t="shared" si="41"/>
        <v/>
      </c>
      <c r="X58" s="92" t="str">
        <f t="shared" si="42"/>
        <v/>
      </c>
      <c r="Y58" s="144" t="str">
        <f t="shared" si="43"/>
        <v/>
      </c>
      <c r="Z58" s="145" t="str">
        <f t="shared" si="44"/>
        <v/>
      </c>
      <c r="AA58" s="144" t="str">
        <f t="shared" si="45"/>
        <v/>
      </c>
      <c r="AB58" s="145" t="str">
        <f t="shared" si="46"/>
        <v/>
      </c>
      <c r="AC58" s="144" t="str">
        <f t="shared" si="47"/>
        <v/>
      </c>
      <c r="AD58" s="145" t="str">
        <f t="shared" si="48"/>
        <v/>
      </c>
      <c r="AE58" s="191" t="str">
        <f t="shared" si="23"/>
        <v/>
      </c>
    </row>
    <row r="59" spans="1:31" ht="15.95" customHeight="1" x14ac:dyDescent="0.15">
      <c r="A59" s="68">
        <v>55</v>
      </c>
      <c r="B59" s="239" t="str">
        <f t="shared" si="28"/>
        <v/>
      </c>
      <c r="C59" s="73" t="str">
        <f t="shared" si="1"/>
        <v/>
      </c>
      <c r="D59" s="74" t="str">
        <f t="shared" si="24"/>
        <v/>
      </c>
      <c r="E59" s="74" t="str">
        <f t="shared" si="29"/>
        <v/>
      </c>
      <c r="F59" s="74" t="str">
        <f t="shared" si="25"/>
        <v/>
      </c>
      <c r="G59" s="74" t="str">
        <f t="shared" si="30"/>
        <v/>
      </c>
      <c r="H59" s="74" t="str">
        <f t="shared" si="31"/>
        <v/>
      </c>
      <c r="I59" s="137" t="str">
        <f t="shared" si="32"/>
        <v/>
      </c>
      <c r="J59" s="138" t="str">
        <f t="shared" si="33"/>
        <v/>
      </c>
      <c r="K59" s="137" t="str">
        <f t="shared" si="34"/>
        <v/>
      </c>
      <c r="L59" s="138" t="str">
        <f t="shared" si="35"/>
        <v/>
      </c>
      <c r="M59" s="137" t="str">
        <f t="shared" si="36"/>
        <v/>
      </c>
      <c r="N59" s="138" t="str">
        <f t="shared" si="37"/>
        <v/>
      </c>
      <c r="O59" s="188" t="str">
        <f t="shared" si="11"/>
        <v/>
      </c>
      <c r="Q59" s="106">
        <v>55</v>
      </c>
      <c r="R59" s="234" t="str">
        <f t="shared" si="38"/>
        <v/>
      </c>
      <c r="S59" s="236" t="str">
        <f t="shared" si="39"/>
        <v/>
      </c>
      <c r="T59" s="92" t="str">
        <f t="shared" si="26"/>
        <v/>
      </c>
      <c r="U59" s="92" t="str">
        <f t="shared" si="40"/>
        <v/>
      </c>
      <c r="V59" s="92" t="str">
        <f t="shared" si="27"/>
        <v/>
      </c>
      <c r="W59" s="92" t="str">
        <f t="shared" si="41"/>
        <v/>
      </c>
      <c r="X59" s="92" t="str">
        <f t="shared" si="42"/>
        <v/>
      </c>
      <c r="Y59" s="144" t="str">
        <f t="shared" si="43"/>
        <v/>
      </c>
      <c r="Z59" s="145" t="str">
        <f t="shared" si="44"/>
        <v/>
      </c>
      <c r="AA59" s="144" t="str">
        <f t="shared" si="45"/>
        <v/>
      </c>
      <c r="AB59" s="145" t="str">
        <f t="shared" si="46"/>
        <v/>
      </c>
      <c r="AC59" s="144" t="str">
        <f t="shared" si="47"/>
        <v/>
      </c>
      <c r="AD59" s="145" t="str">
        <f t="shared" si="48"/>
        <v/>
      </c>
      <c r="AE59" s="191" t="str">
        <f t="shared" si="23"/>
        <v/>
      </c>
    </row>
    <row r="60" spans="1:31" ht="15.95" customHeight="1" x14ac:dyDescent="0.15">
      <c r="A60" s="68">
        <v>56</v>
      </c>
      <c r="B60" s="239" t="str">
        <f t="shared" si="28"/>
        <v/>
      </c>
      <c r="C60" s="73" t="str">
        <f t="shared" si="1"/>
        <v/>
      </c>
      <c r="D60" s="74" t="str">
        <f t="shared" si="24"/>
        <v/>
      </c>
      <c r="E60" s="74" t="str">
        <f t="shared" si="29"/>
        <v/>
      </c>
      <c r="F60" s="74" t="str">
        <f t="shared" si="25"/>
        <v/>
      </c>
      <c r="G60" s="74" t="str">
        <f t="shared" si="30"/>
        <v/>
      </c>
      <c r="H60" s="74" t="str">
        <f t="shared" si="31"/>
        <v/>
      </c>
      <c r="I60" s="137" t="str">
        <f t="shared" si="32"/>
        <v/>
      </c>
      <c r="J60" s="138" t="str">
        <f t="shared" si="33"/>
        <v/>
      </c>
      <c r="K60" s="137" t="str">
        <f t="shared" si="34"/>
        <v/>
      </c>
      <c r="L60" s="138" t="str">
        <f t="shared" si="35"/>
        <v/>
      </c>
      <c r="M60" s="137" t="str">
        <f t="shared" si="36"/>
        <v/>
      </c>
      <c r="N60" s="138" t="str">
        <f t="shared" si="37"/>
        <v/>
      </c>
      <c r="O60" s="188" t="str">
        <f t="shared" si="11"/>
        <v/>
      </c>
      <c r="Q60" s="106">
        <v>56</v>
      </c>
      <c r="R60" s="234" t="str">
        <f t="shared" si="38"/>
        <v/>
      </c>
      <c r="S60" s="236" t="str">
        <f t="shared" si="39"/>
        <v/>
      </c>
      <c r="T60" s="92" t="str">
        <f t="shared" si="26"/>
        <v/>
      </c>
      <c r="U60" s="92" t="str">
        <f t="shared" si="40"/>
        <v/>
      </c>
      <c r="V60" s="92" t="str">
        <f t="shared" si="27"/>
        <v/>
      </c>
      <c r="W60" s="92" t="str">
        <f t="shared" si="41"/>
        <v/>
      </c>
      <c r="X60" s="92" t="str">
        <f t="shared" si="42"/>
        <v/>
      </c>
      <c r="Y60" s="144" t="str">
        <f t="shared" si="43"/>
        <v/>
      </c>
      <c r="Z60" s="145" t="str">
        <f t="shared" si="44"/>
        <v/>
      </c>
      <c r="AA60" s="144" t="str">
        <f t="shared" si="45"/>
        <v/>
      </c>
      <c r="AB60" s="145" t="str">
        <f t="shared" si="46"/>
        <v/>
      </c>
      <c r="AC60" s="144" t="str">
        <f t="shared" si="47"/>
        <v/>
      </c>
      <c r="AD60" s="145" t="str">
        <f t="shared" si="48"/>
        <v/>
      </c>
      <c r="AE60" s="191" t="str">
        <f t="shared" si="23"/>
        <v/>
      </c>
    </row>
    <row r="61" spans="1:31" ht="15.95" customHeight="1" x14ac:dyDescent="0.15">
      <c r="A61" s="68">
        <v>57</v>
      </c>
      <c r="B61" s="239" t="str">
        <f t="shared" si="28"/>
        <v/>
      </c>
      <c r="C61" s="73" t="str">
        <f t="shared" si="1"/>
        <v/>
      </c>
      <c r="D61" s="74" t="str">
        <f t="shared" si="24"/>
        <v/>
      </c>
      <c r="E61" s="74" t="str">
        <f t="shared" si="29"/>
        <v/>
      </c>
      <c r="F61" s="74" t="str">
        <f t="shared" si="25"/>
        <v/>
      </c>
      <c r="G61" s="74" t="str">
        <f t="shared" si="30"/>
        <v/>
      </c>
      <c r="H61" s="74" t="str">
        <f t="shared" si="31"/>
        <v/>
      </c>
      <c r="I61" s="137" t="str">
        <f t="shared" si="32"/>
        <v/>
      </c>
      <c r="J61" s="138" t="str">
        <f t="shared" si="33"/>
        <v/>
      </c>
      <c r="K61" s="137" t="str">
        <f t="shared" si="34"/>
        <v/>
      </c>
      <c r="L61" s="138" t="str">
        <f t="shared" si="35"/>
        <v/>
      </c>
      <c r="M61" s="137" t="str">
        <f t="shared" si="36"/>
        <v/>
      </c>
      <c r="N61" s="138" t="str">
        <f t="shared" si="37"/>
        <v/>
      </c>
      <c r="O61" s="188" t="str">
        <f t="shared" si="11"/>
        <v/>
      </c>
      <c r="Q61" s="106">
        <v>57</v>
      </c>
      <c r="R61" s="234" t="str">
        <f t="shared" si="38"/>
        <v/>
      </c>
      <c r="S61" s="236" t="str">
        <f t="shared" si="39"/>
        <v/>
      </c>
      <c r="T61" s="92" t="str">
        <f t="shared" si="26"/>
        <v/>
      </c>
      <c r="U61" s="92" t="str">
        <f t="shared" si="40"/>
        <v/>
      </c>
      <c r="V61" s="92" t="str">
        <f t="shared" si="27"/>
        <v/>
      </c>
      <c r="W61" s="92" t="str">
        <f t="shared" si="41"/>
        <v/>
      </c>
      <c r="X61" s="92" t="str">
        <f t="shared" si="42"/>
        <v/>
      </c>
      <c r="Y61" s="144" t="str">
        <f t="shared" si="43"/>
        <v/>
      </c>
      <c r="Z61" s="145" t="str">
        <f t="shared" si="44"/>
        <v/>
      </c>
      <c r="AA61" s="144" t="str">
        <f t="shared" si="45"/>
        <v/>
      </c>
      <c r="AB61" s="145" t="str">
        <f t="shared" si="46"/>
        <v/>
      </c>
      <c r="AC61" s="144" t="str">
        <f t="shared" si="47"/>
        <v/>
      </c>
      <c r="AD61" s="145" t="str">
        <f t="shared" si="48"/>
        <v/>
      </c>
      <c r="AE61" s="191" t="str">
        <f t="shared" si="23"/>
        <v/>
      </c>
    </row>
    <row r="62" spans="1:31" ht="15.95" customHeight="1" x14ac:dyDescent="0.15">
      <c r="A62" s="68">
        <v>58</v>
      </c>
      <c r="B62" s="239" t="str">
        <f t="shared" si="28"/>
        <v/>
      </c>
      <c r="C62" s="73" t="str">
        <f t="shared" si="1"/>
        <v/>
      </c>
      <c r="D62" s="74" t="str">
        <f t="shared" si="24"/>
        <v/>
      </c>
      <c r="E62" s="74" t="str">
        <f t="shared" si="29"/>
        <v/>
      </c>
      <c r="F62" s="74" t="str">
        <f t="shared" si="25"/>
        <v/>
      </c>
      <c r="G62" s="74" t="str">
        <f t="shared" si="30"/>
        <v/>
      </c>
      <c r="H62" s="74" t="str">
        <f t="shared" si="31"/>
        <v/>
      </c>
      <c r="I62" s="137" t="str">
        <f t="shared" si="32"/>
        <v/>
      </c>
      <c r="J62" s="138" t="str">
        <f t="shared" si="33"/>
        <v/>
      </c>
      <c r="K62" s="137" t="str">
        <f t="shared" si="34"/>
        <v/>
      </c>
      <c r="L62" s="138" t="str">
        <f t="shared" si="35"/>
        <v/>
      </c>
      <c r="M62" s="137" t="str">
        <f t="shared" si="36"/>
        <v/>
      </c>
      <c r="N62" s="138" t="str">
        <f t="shared" si="37"/>
        <v/>
      </c>
      <c r="O62" s="188" t="str">
        <f t="shared" si="11"/>
        <v/>
      </c>
      <c r="Q62" s="106">
        <v>58</v>
      </c>
      <c r="R62" s="234" t="str">
        <f t="shared" si="38"/>
        <v/>
      </c>
      <c r="S62" s="236" t="str">
        <f t="shared" si="39"/>
        <v/>
      </c>
      <c r="T62" s="92" t="str">
        <f t="shared" si="26"/>
        <v/>
      </c>
      <c r="U62" s="92" t="str">
        <f t="shared" si="40"/>
        <v/>
      </c>
      <c r="V62" s="92" t="str">
        <f t="shared" si="27"/>
        <v/>
      </c>
      <c r="W62" s="92" t="str">
        <f t="shared" si="41"/>
        <v/>
      </c>
      <c r="X62" s="92" t="str">
        <f t="shared" si="42"/>
        <v/>
      </c>
      <c r="Y62" s="144" t="str">
        <f t="shared" si="43"/>
        <v/>
      </c>
      <c r="Z62" s="145" t="str">
        <f t="shared" si="44"/>
        <v/>
      </c>
      <c r="AA62" s="144" t="str">
        <f t="shared" si="45"/>
        <v/>
      </c>
      <c r="AB62" s="145" t="str">
        <f t="shared" si="46"/>
        <v/>
      </c>
      <c r="AC62" s="144" t="str">
        <f t="shared" si="47"/>
        <v/>
      </c>
      <c r="AD62" s="145" t="str">
        <f t="shared" si="48"/>
        <v/>
      </c>
      <c r="AE62" s="191" t="str">
        <f t="shared" si="23"/>
        <v/>
      </c>
    </row>
    <row r="63" spans="1:31" ht="15.95" customHeight="1" x14ac:dyDescent="0.15">
      <c r="A63" s="68">
        <v>59</v>
      </c>
      <c r="B63" s="239" t="str">
        <f t="shared" si="28"/>
        <v/>
      </c>
      <c r="C63" s="73" t="str">
        <f t="shared" si="1"/>
        <v/>
      </c>
      <c r="D63" s="74" t="str">
        <f t="shared" si="24"/>
        <v/>
      </c>
      <c r="E63" s="74" t="str">
        <f t="shared" si="29"/>
        <v/>
      </c>
      <c r="F63" s="74" t="str">
        <f t="shared" si="25"/>
        <v/>
      </c>
      <c r="G63" s="74" t="str">
        <f t="shared" si="30"/>
        <v/>
      </c>
      <c r="H63" s="74" t="str">
        <f t="shared" si="31"/>
        <v/>
      </c>
      <c r="I63" s="137" t="str">
        <f t="shared" si="32"/>
        <v/>
      </c>
      <c r="J63" s="138" t="str">
        <f t="shared" si="33"/>
        <v/>
      </c>
      <c r="K63" s="137" t="str">
        <f t="shared" si="34"/>
        <v/>
      </c>
      <c r="L63" s="138" t="str">
        <f t="shared" si="35"/>
        <v/>
      </c>
      <c r="M63" s="137" t="str">
        <f t="shared" si="36"/>
        <v/>
      </c>
      <c r="N63" s="138" t="str">
        <f t="shared" si="37"/>
        <v/>
      </c>
      <c r="O63" s="188" t="str">
        <f t="shared" si="11"/>
        <v/>
      </c>
      <c r="Q63" s="106">
        <v>59</v>
      </c>
      <c r="R63" s="234" t="str">
        <f t="shared" si="38"/>
        <v/>
      </c>
      <c r="S63" s="236" t="str">
        <f t="shared" si="39"/>
        <v/>
      </c>
      <c r="T63" s="92" t="str">
        <f t="shared" si="26"/>
        <v/>
      </c>
      <c r="U63" s="92" t="str">
        <f t="shared" si="40"/>
        <v/>
      </c>
      <c r="V63" s="92" t="str">
        <f t="shared" si="27"/>
        <v/>
      </c>
      <c r="W63" s="92" t="str">
        <f t="shared" si="41"/>
        <v/>
      </c>
      <c r="X63" s="92" t="str">
        <f t="shared" si="42"/>
        <v/>
      </c>
      <c r="Y63" s="144" t="str">
        <f t="shared" si="43"/>
        <v/>
      </c>
      <c r="Z63" s="145" t="str">
        <f t="shared" si="44"/>
        <v/>
      </c>
      <c r="AA63" s="144" t="str">
        <f t="shared" si="45"/>
        <v/>
      </c>
      <c r="AB63" s="145" t="str">
        <f t="shared" si="46"/>
        <v/>
      </c>
      <c r="AC63" s="144" t="str">
        <f t="shared" si="47"/>
        <v/>
      </c>
      <c r="AD63" s="145" t="str">
        <f t="shared" si="48"/>
        <v/>
      </c>
      <c r="AE63" s="191" t="str">
        <f t="shared" si="23"/>
        <v/>
      </c>
    </row>
    <row r="64" spans="1:31" ht="15.95" customHeight="1" x14ac:dyDescent="0.15">
      <c r="A64" s="68">
        <v>60</v>
      </c>
      <c r="B64" s="239" t="str">
        <f t="shared" si="28"/>
        <v/>
      </c>
      <c r="C64" s="73" t="str">
        <f t="shared" si="1"/>
        <v/>
      </c>
      <c r="D64" s="74" t="str">
        <f t="shared" si="24"/>
        <v/>
      </c>
      <c r="E64" s="74" t="str">
        <f t="shared" si="29"/>
        <v/>
      </c>
      <c r="F64" s="74" t="str">
        <f t="shared" si="25"/>
        <v/>
      </c>
      <c r="G64" s="74" t="str">
        <f t="shared" si="30"/>
        <v/>
      </c>
      <c r="H64" s="74" t="str">
        <f t="shared" si="31"/>
        <v/>
      </c>
      <c r="I64" s="137" t="str">
        <f t="shared" si="32"/>
        <v/>
      </c>
      <c r="J64" s="138" t="str">
        <f t="shared" si="33"/>
        <v/>
      </c>
      <c r="K64" s="137" t="str">
        <f t="shared" si="34"/>
        <v/>
      </c>
      <c r="L64" s="138" t="str">
        <f t="shared" si="35"/>
        <v/>
      </c>
      <c r="M64" s="137" t="str">
        <f t="shared" si="36"/>
        <v/>
      </c>
      <c r="N64" s="138" t="str">
        <f t="shared" si="37"/>
        <v/>
      </c>
      <c r="O64" s="188" t="str">
        <f t="shared" si="11"/>
        <v/>
      </c>
      <c r="Q64" s="106">
        <v>60</v>
      </c>
      <c r="R64" s="234" t="str">
        <f t="shared" si="38"/>
        <v/>
      </c>
      <c r="S64" s="236" t="str">
        <f t="shared" si="39"/>
        <v/>
      </c>
      <c r="T64" s="92" t="str">
        <f t="shared" si="26"/>
        <v/>
      </c>
      <c r="U64" s="92" t="str">
        <f t="shared" si="40"/>
        <v/>
      </c>
      <c r="V64" s="92" t="str">
        <f t="shared" si="27"/>
        <v/>
      </c>
      <c r="W64" s="92" t="str">
        <f t="shared" si="41"/>
        <v/>
      </c>
      <c r="X64" s="92" t="str">
        <f t="shared" si="42"/>
        <v/>
      </c>
      <c r="Y64" s="144" t="str">
        <f t="shared" si="43"/>
        <v/>
      </c>
      <c r="Z64" s="145" t="str">
        <f t="shared" si="44"/>
        <v/>
      </c>
      <c r="AA64" s="144" t="str">
        <f t="shared" si="45"/>
        <v/>
      </c>
      <c r="AB64" s="145" t="str">
        <f t="shared" si="46"/>
        <v/>
      </c>
      <c r="AC64" s="144" t="str">
        <f t="shared" si="47"/>
        <v/>
      </c>
      <c r="AD64" s="145" t="str">
        <f t="shared" si="48"/>
        <v/>
      </c>
      <c r="AE64" s="191" t="str">
        <f t="shared" si="23"/>
        <v/>
      </c>
    </row>
    <row r="65" spans="1:31" ht="15.95" customHeight="1" x14ac:dyDescent="0.15">
      <c r="A65" s="68">
        <v>61</v>
      </c>
      <c r="B65" s="239" t="str">
        <f t="shared" si="28"/>
        <v/>
      </c>
      <c r="C65" s="73" t="str">
        <f t="shared" si="1"/>
        <v/>
      </c>
      <c r="D65" s="74" t="str">
        <f t="shared" si="24"/>
        <v/>
      </c>
      <c r="E65" s="74" t="str">
        <f t="shared" si="29"/>
        <v/>
      </c>
      <c r="F65" s="74" t="str">
        <f t="shared" si="25"/>
        <v/>
      </c>
      <c r="G65" s="74" t="str">
        <f t="shared" si="30"/>
        <v/>
      </c>
      <c r="H65" s="74" t="str">
        <f t="shared" si="31"/>
        <v/>
      </c>
      <c r="I65" s="137" t="str">
        <f t="shared" si="32"/>
        <v/>
      </c>
      <c r="J65" s="138" t="str">
        <f t="shared" si="33"/>
        <v/>
      </c>
      <c r="K65" s="137" t="str">
        <f t="shared" si="34"/>
        <v/>
      </c>
      <c r="L65" s="138" t="str">
        <f t="shared" si="35"/>
        <v/>
      </c>
      <c r="M65" s="137" t="str">
        <f t="shared" si="36"/>
        <v/>
      </c>
      <c r="N65" s="138" t="str">
        <f t="shared" si="37"/>
        <v/>
      </c>
      <c r="O65" s="188" t="str">
        <f t="shared" si="11"/>
        <v/>
      </c>
      <c r="Q65" s="106">
        <v>61</v>
      </c>
      <c r="R65" s="234" t="str">
        <f t="shared" si="38"/>
        <v/>
      </c>
      <c r="S65" s="236" t="str">
        <f t="shared" si="39"/>
        <v/>
      </c>
      <c r="T65" s="92" t="str">
        <f t="shared" si="26"/>
        <v/>
      </c>
      <c r="U65" s="92" t="str">
        <f t="shared" si="40"/>
        <v/>
      </c>
      <c r="V65" s="92" t="str">
        <f t="shared" si="27"/>
        <v/>
      </c>
      <c r="W65" s="92" t="str">
        <f t="shared" si="41"/>
        <v/>
      </c>
      <c r="X65" s="92" t="str">
        <f t="shared" si="42"/>
        <v/>
      </c>
      <c r="Y65" s="144" t="str">
        <f t="shared" si="43"/>
        <v/>
      </c>
      <c r="Z65" s="145" t="str">
        <f t="shared" si="44"/>
        <v/>
      </c>
      <c r="AA65" s="144" t="str">
        <f t="shared" si="45"/>
        <v/>
      </c>
      <c r="AB65" s="145" t="str">
        <f t="shared" si="46"/>
        <v/>
      </c>
      <c r="AC65" s="144" t="str">
        <f t="shared" si="47"/>
        <v/>
      </c>
      <c r="AD65" s="145" t="str">
        <f t="shared" si="48"/>
        <v/>
      </c>
      <c r="AE65" s="191" t="str">
        <f t="shared" si="23"/>
        <v/>
      </c>
    </row>
    <row r="66" spans="1:31" ht="15.95" customHeight="1" x14ac:dyDescent="0.15">
      <c r="A66" s="68">
        <v>62</v>
      </c>
      <c r="B66" s="239" t="str">
        <f t="shared" si="28"/>
        <v/>
      </c>
      <c r="C66" s="73" t="str">
        <f t="shared" si="1"/>
        <v/>
      </c>
      <c r="D66" s="74" t="str">
        <f t="shared" si="24"/>
        <v/>
      </c>
      <c r="E66" s="74" t="str">
        <f t="shared" si="29"/>
        <v/>
      </c>
      <c r="F66" s="74" t="str">
        <f t="shared" si="25"/>
        <v/>
      </c>
      <c r="G66" s="74" t="str">
        <f t="shared" si="30"/>
        <v/>
      </c>
      <c r="H66" s="74" t="str">
        <f t="shared" si="31"/>
        <v/>
      </c>
      <c r="I66" s="137" t="str">
        <f t="shared" si="32"/>
        <v/>
      </c>
      <c r="J66" s="138" t="str">
        <f t="shared" si="33"/>
        <v/>
      </c>
      <c r="K66" s="137" t="str">
        <f t="shared" si="34"/>
        <v/>
      </c>
      <c r="L66" s="138" t="str">
        <f t="shared" si="35"/>
        <v/>
      </c>
      <c r="M66" s="137" t="str">
        <f t="shared" si="36"/>
        <v/>
      </c>
      <c r="N66" s="138" t="str">
        <f t="shared" si="37"/>
        <v/>
      </c>
      <c r="O66" s="188" t="str">
        <f t="shared" si="11"/>
        <v/>
      </c>
      <c r="Q66" s="106">
        <v>62</v>
      </c>
      <c r="R66" s="234" t="str">
        <f t="shared" si="38"/>
        <v/>
      </c>
      <c r="S66" s="236" t="str">
        <f t="shared" si="39"/>
        <v/>
      </c>
      <c r="T66" s="92" t="str">
        <f t="shared" si="26"/>
        <v/>
      </c>
      <c r="U66" s="92" t="str">
        <f t="shared" si="40"/>
        <v/>
      </c>
      <c r="V66" s="92" t="str">
        <f t="shared" si="27"/>
        <v/>
      </c>
      <c r="W66" s="92" t="str">
        <f t="shared" si="41"/>
        <v/>
      </c>
      <c r="X66" s="92" t="str">
        <f t="shared" si="42"/>
        <v/>
      </c>
      <c r="Y66" s="144" t="str">
        <f t="shared" si="43"/>
        <v/>
      </c>
      <c r="Z66" s="145" t="str">
        <f t="shared" si="44"/>
        <v/>
      </c>
      <c r="AA66" s="144" t="str">
        <f t="shared" si="45"/>
        <v/>
      </c>
      <c r="AB66" s="145" t="str">
        <f t="shared" si="46"/>
        <v/>
      </c>
      <c r="AC66" s="144" t="str">
        <f t="shared" si="47"/>
        <v/>
      </c>
      <c r="AD66" s="145" t="str">
        <f t="shared" si="48"/>
        <v/>
      </c>
      <c r="AE66" s="191" t="str">
        <f t="shared" si="23"/>
        <v/>
      </c>
    </row>
    <row r="67" spans="1:31" ht="15.95" customHeight="1" x14ac:dyDescent="0.15">
      <c r="A67" s="68">
        <v>63</v>
      </c>
      <c r="B67" s="239" t="str">
        <f t="shared" si="28"/>
        <v/>
      </c>
      <c r="C67" s="73" t="str">
        <f t="shared" si="1"/>
        <v/>
      </c>
      <c r="D67" s="74" t="str">
        <f t="shared" si="24"/>
        <v/>
      </c>
      <c r="E67" s="74" t="str">
        <f t="shared" si="29"/>
        <v/>
      </c>
      <c r="F67" s="74" t="str">
        <f t="shared" si="25"/>
        <v/>
      </c>
      <c r="G67" s="74" t="str">
        <f t="shared" si="30"/>
        <v/>
      </c>
      <c r="H67" s="74" t="str">
        <f t="shared" si="31"/>
        <v/>
      </c>
      <c r="I67" s="137" t="str">
        <f t="shared" si="32"/>
        <v/>
      </c>
      <c r="J67" s="138" t="str">
        <f t="shared" si="33"/>
        <v/>
      </c>
      <c r="K67" s="137" t="str">
        <f t="shared" si="34"/>
        <v/>
      </c>
      <c r="L67" s="138" t="str">
        <f t="shared" si="35"/>
        <v/>
      </c>
      <c r="M67" s="137" t="str">
        <f t="shared" si="36"/>
        <v/>
      </c>
      <c r="N67" s="138" t="str">
        <f t="shared" si="37"/>
        <v/>
      </c>
      <c r="O67" s="188" t="str">
        <f t="shared" si="11"/>
        <v/>
      </c>
      <c r="Q67" s="106">
        <v>63</v>
      </c>
      <c r="R67" s="234" t="str">
        <f t="shared" si="38"/>
        <v/>
      </c>
      <c r="S67" s="236" t="str">
        <f t="shared" si="39"/>
        <v/>
      </c>
      <c r="T67" s="92" t="str">
        <f t="shared" si="26"/>
        <v/>
      </c>
      <c r="U67" s="92" t="str">
        <f t="shared" si="40"/>
        <v/>
      </c>
      <c r="V67" s="92" t="str">
        <f t="shared" si="27"/>
        <v/>
      </c>
      <c r="W67" s="92" t="str">
        <f t="shared" si="41"/>
        <v/>
      </c>
      <c r="X67" s="92" t="str">
        <f t="shared" si="42"/>
        <v/>
      </c>
      <c r="Y67" s="144" t="str">
        <f t="shared" si="43"/>
        <v/>
      </c>
      <c r="Z67" s="145" t="str">
        <f t="shared" si="44"/>
        <v/>
      </c>
      <c r="AA67" s="144" t="str">
        <f t="shared" si="45"/>
        <v/>
      </c>
      <c r="AB67" s="145" t="str">
        <f t="shared" si="46"/>
        <v/>
      </c>
      <c r="AC67" s="144" t="str">
        <f t="shared" si="47"/>
        <v/>
      </c>
      <c r="AD67" s="145" t="str">
        <f t="shared" si="48"/>
        <v/>
      </c>
      <c r="AE67" s="191" t="str">
        <f t="shared" si="23"/>
        <v/>
      </c>
    </row>
    <row r="68" spans="1:31" ht="15.95" customHeight="1" x14ac:dyDescent="0.15">
      <c r="A68" s="68">
        <v>64</v>
      </c>
      <c r="B68" s="239" t="str">
        <f t="shared" si="28"/>
        <v/>
      </c>
      <c r="C68" s="73" t="str">
        <f t="shared" si="1"/>
        <v/>
      </c>
      <c r="D68" s="74" t="str">
        <f t="shared" si="24"/>
        <v/>
      </c>
      <c r="E68" s="74" t="str">
        <f t="shared" si="29"/>
        <v/>
      </c>
      <c r="F68" s="74" t="str">
        <f t="shared" si="25"/>
        <v/>
      </c>
      <c r="G68" s="74" t="str">
        <f t="shared" si="30"/>
        <v/>
      </c>
      <c r="H68" s="74" t="str">
        <f t="shared" si="31"/>
        <v/>
      </c>
      <c r="I68" s="137" t="str">
        <f t="shared" si="32"/>
        <v/>
      </c>
      <c r="J68" s="138" t="str">
        <f t="shared" si="33"/>
        <v/>
      </c>
      <c r="K68" s="137" t="str">
        <f t="shared" si="34"/>
        <v/>
      </c>
      <c r="L68" s="138" t="str">
        <f t="shared" si="35"/>
        <v/>
      </c>
      <c r="M68" s="137" t="str">
        <f t="shared" si="36"/>
        <v/>
      </c>
      <c r="N68" s="138" t="str">
        <f t="shared" si="37"/>
        <v/>
      </c>
      <c r="O68" s="188" t="str">
        <f t="shared" si="11"/>
        <v/>
      </c>
      <c r="Q68" s="106">
        <v>64</v>
      </c>
      <c r="R68" s="234" t="str">
        <f t="shared" si="38"/>
        <v/>
      </c>
      <c r="S68" s="236" t="str">
        <f t="shared" si="39"/>
        <v/>
      </c>
      <c r="T68" s="92" t="str">
        <f t="shared" si="26"/>
        <v/>
      </c>
      <c r="U68" s="92" t="str">
        <f t="shared" si="40"/>
        <v/>
      </c>
      <c r="V68" s="92" t="str">
        <f t="shared" si="27"/>
        <v/>
      </c>
      <c r="W68" s="92" t="str">
        <f t="shared" si="41"/>
        <v/>
      </c>
      <c r="X68" s="92" t="str">
        <f t="shared" si="42"/>
        <v/>
      </c>
      <c r="Y68" s="144" t="str">
        <f t="shared" si="43"/>
        <v/>
      </c>
      <c r="Z68" s="145" t="str">
        <f t="shared" si="44"/>
        <v/>
      </c>
      <c r="AA68" s="144" t="str">
        <f t="shared" si="45"/>
        <v/>
      </c>
      <c r="AB68" s="145" t="str">
        <f t="shared" si="46"/>
        <v/>
      </c>
      <c r="AC68" s="144" t="str">
        <f t="shared" si="47"/>
        <v/>
      </c>
      <c r="AD68" s="145" t="str">
        <f t="shared" si="48"/>
        <v/>
      </c>
      <c r="AE68" s="191" t="str">
        <f t="shared" si="23"/>
        <v/>
      </c>
    </row>
    <row r="69" spans="1:31" ht="15.95" customHeight="1" x14ac:dyDescent="0.15">
      <c r="A69" s="68">
        <v>65</v>
      </c>
      <c r="B69" s="239" t="str">
        <f t="shared" ref="B69:B84" si="49">IF(VLOOKUP(A69,記③男,2,FALSE)="","",VLOOKUP(A69,記③男,2,FALSE))</f>
        <v/>
      </c>
      <c r="C69" s="73" t="str">
        <f t="shared" ref="C69:C84" si="50">IF(B69="","",VLOOKUP(B69,名簿,2,FALSE))</f>
        <v/>
      </c>
      <c r="D69" s="74" t="str">
        <f t="shared" si="24"/>
        <v/>
      </c>
      <c r="E69" s="74" t="str">
        <f t="shared" ref="E69:E84" si="51">IF(B69="","",IF(VLOOKUP(B69,名簿,3,FALSE)="","",VLOOKUP(B69,名簿,3,FALSE)))</f>
        <v/>
      </c>
      <c r="F69" s="74" t="str">
        <f t="shared" si="25"/>
        <v/>
      </c>
      <c r="G69" s="74" t="str">
        <f t="shared" ref="G69:G84" si="52">IF(B69="","",IF(VLOOKUP(B69,名簿,4,FALSE)="","",VLOOKUP(B69,名簿,4,FALSE)))</f>
        <v/>
      </c>
      <c r="H69" s="74" t="str">
        <f t="shared" ref="H69:H84" si="53">IF(B69="","",IF(VLOOKUP(B69,名簿,5,FALSE)="","",VLOOKUP(B69,名簿,5,FALSE)))</f>
        <v/>
      </c>
      <c r="I69" s="137" t="str">
        <f t="shared" ref="I69:I84" si="54">IF(B69="","",IF(VLOOKUP(A69,記③男,5,FALSE)="","",VLOOKUP(A69,記③男,5,FALSE)))</f>
        <v/>
      </c>
      <c r="J69" s="138" t="str">
        <f t="shared" ref="J69:J84" si="55">IF(B69="","",IF(VLOOKUP(A69,記③男,6,FALSE)="","",VLOOKUP(A69,記③男,6,FALSE)))</f>
        <v/>
      </c>
      <c r="K69" s="137" t="str">
        <f t="shared" ref="K69:K84" si="56">IF(B69="","",IF(VLOOKUP(A69,記③男,7,FALSE)="","",VLOOKUP(A69,記③男,7,FALSE)))</f>
        <v/>
      </c>
      <c r="L69" s="138" t="str">
        <f t="shared" ref="L69:L84" si="57">IF(B69="","",IF(VLOOKUP(A69,記③男,8,FALSE)="","",VLOOKUP(A69,記③男,8,FALSE)))</f>
        <v/>
      </c>
      <c r="M69" s="137" t="str">
        <f t="shared" ref="M69:M84" si="58">IF(B69="","",IF(VLOOKUP(A69,記③男,9,FALSE)="","",VLOOKUP(A69,記③男,9,FALSE)))</f>
        <v/>
      </c>
      <c r="N69" s="138" t="str">
        <f t="shared" ref="N69:N84" si="59">IF(B69="","",IF(VLOOKUP(A69,記③男,10,FALSE)="","",VLOOKUP(A69,記③男,10,FALSE)))</f>
        <v/>
      </c>
      <c r="O69" s="188" t="str">
        <f t="shared" ref="O69:O84" si="60">IF(B69="","",IF(VLOOKUP(B69,名簿,8,FALSE)="","",VLOOKUP(B69,名簿,8,FALSE)))</f>
        <v/>
      </c>
      <c r="Q69" s="106">
        <v>65</v>
      </c>
      <c r="R69" s="234" t="str">
        <f t="shared" ref="R69:R84" si="61">IF(VLOOKUP(Q69,記③女,2,FALSE)="","",VLOOKUP(Q69,記③女,2,FALSE))</f>
        <v/>
      </c>
      <c r="S69" s="236" t="str">
        <f t="shared" ref="S69:S84" si="62">IF(R69="","",VLOOKUP(R69,名簿,2,FALSE))</f>
        <v/>
      </c>
      <c r="T69" s="92" t="str">
        <f t="shared" si="26"/>
        <v/>
      </c>
      <c r="U69" s="92" t="str">
        <f t="shared" ref="U69:U84" si="63">IF(R69="","",IF(VLOOKUP(R69,名簿,3,FALSE)="","",VLOOKUP(R69,名簿,3,FALSE)))</f>
        <v/>
      </c>
      <c r="V69" s="92" t="str">
        <f t="shared" si="27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IF(R69="","",IF(VLOOKUP(Q69,記③女,5,FALSE)="","",VLOOKUP(Q69,記③女,5,FALSE)))</f>
        <v/>
      </c>
      <c r="Z69" s="145" t="str">
        <f t="shared" ref="Z69:Z84" si="67">IF(R69="","",IF(VLOOKUP(Q69,記③女,6,FALSE)="","",VLOOKUP(Q69,記③女,6,FALSE)))</f>
        <v/>
      </c>
      <c r="AA69" s="144" t="str">
        <f t="shared" ref="AA69:AA84" si="68">IF(R69="","",IF(VLOOKUP(Q69,記③女,7,FALSE)="","",VLOOKUP(Q69,記③女,7,FALSE)))</f>
        <v/>
      </c>
      <c r="AB69" s="145" t="str">
        <f t="shared" ref="AB69:AB84" si="69">IF(R69="","",IF(VLOOKUP(Q69,記③女,8,FALSE)="","",VLOOKUP(Q69,記③女,8,FALSE)))</f>
        <v/>
      </c>
      <c r="AC69" s="144" t="str">
        <f t="shared" ref="AC69:AC84" si="70">IF(R69="","",IF(VLOOKUP(Q69,記③女,9,FALSE)="","",VLOOKUP(Q69,記③女,9,FALSE)))</f>
        <v/>
      </c>
      <c r="AD69" s="145" t="str">
        <f t="shared" ref="AD69:AD84" si="71">IF(R69="","",IF(VLOOKUP(Q69,記③女,10,FALSE)="","",VLOOKUP(Q69,記③女,10,FALSE)))</f>
        <v/>
      </c>
      <c r="AE69" s="191" t="str">
        <f t="shared" ref="AE69:AE84" si="72">IF(R69="","",IF(VLOOKUP(R69,名簿,8,FALSE)="","",VLOOKUP(R69,名簿,8,FALSE)))</f>
        <v/>
      </c>
    </row>
    <row r="70" spans="1:31" ht="15.95" customHeight="1" x14ac:dyDescent="0.15">
      <c r="A70" s="68">
        <v>66</v>
      </c>
      <c r="B70" s="239" t="str">
        <f t="shared" si="49"/>
        <v/>
      </c>
      <c r="C70" s="73" t="str">
        <f t="shared" si="50"/>
        <v/>
      </c>
      <c r="D70" s="74" t="str">
        <f t="shared" ref="D70:D84" si="73">IF(B70="","",$U$1)</f>
        <v/>
      </c>
      <c r="E70" s="74" t="str">
        <f t="shared" si="51"/>
        <v/>
      </c>
      <c r="F70" s="74" t="str">
        <f t="shared" ref="F70:F84" si="74">IF(B70="","",$AB$1)</f>
        <v/>
      </c>
      <c r="G70" s="74" t="str">
        <f t="shared" si="52"/>
        <v/>
      </c>
      <c r="H70" s="74" t="str">
        <f t="shared" si="53"/>
        <v/>
      </c>
      <c r="I70" s="137" t="str">
        <f t="shared" si="54"/>
        <v/>
      </c>
      <c r="J70" s="138" t="str">
        <f t="shared" si="55"/>
        <v/>
      </c>
      <c r="K70" s="137" t="str">
        <f t="shared" si="56"/>
        <v/>
      </c>
      <c r="L70" s="138" t="str">
        <f t="shared" si="57"/>
        <v/>
      </c>
      <c r="M70" s="137" t="str">
        <f t="shared" si="58"/>
        <v/>
      </c>
      <c r="N70" s="138" t="str">
        <f t="shared" si="59"/>
        <v/>
      </c>
      <c r="O70" s="188" t="str">
        <f t="shared" si="60"/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5">IF(R70="","",$U$1)</f>
        <v/>
      </c>
      <c r="U70" s="92" t="str">
        <f t="shared" si="63"/>
        <v/>
      </c>
      <c r="V70" s="92" t="str">
        <f t="shared" ref="V70:V84" si="76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5.95" customHeight="1" x14ac:dyDescent="0.15">
      <c r="A71" s="68">
        <v>67</v>
      </c>
      <c r="B71" s="239" t="str">
        <f t="shared" si="49"/>
        <v/>
      </c>
      <c r="C71" s="73" t="str">
        <f t="shared" si="50"/>
        <v/>
      </c>
      <c r="D71" s="74" t="str">
        <f t="shared" si="73"/>
        <v/>
      </c>
      <c r="E71" s="74" t="str">
        <f t="shared" si="51"/>
        <v/>
      </c>
      <c r="F71" s="74" t="str">
        <f t="shared" si="74"/>
        <v/>
      </c>
      <c r="G71" s="74" t="str">
        <f t="shared" si="52"/>
        <v/>
      </c>
      <c r="H71" s="74" t="str">
        <f t="shared" si="53"/>
        <v/>
      </c>
      <c r="I71" s="137" t="str">
        <f t="shared" si="54"/>
        <v/>
      </c>
      <c r="J71" s="138" t="str">
        <f t="shared" si="55"/>
        <v/>
      </c>
      <c r="K71" s="137" t="str">
        <f t="shared" si="56"/>
        <v/>
      </c>
      <c r="L71" s="138" t="str">
        <f t="shared" si="57"/>
        <v/>
      </c>
      <c r="M71" s="137" t="str">
        <f t="shared" si="58"/>
        <v/>
      </c>
      <c r="N71" s="138" t="str">
        <f t="shared" si="59"/>
        <v/>
      </c>
      <c r="O71" s="188" t="str">
        <f t="shared" si="60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5"/>
        <v/>
      </c>
      <c r="U71" s="92" t="str">
        <f t="shared" si="63"/>
        <v/>
      </c>
      <c r="V71" s="92" t="str">
        <f t="shared" si="76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5.95" customHeight="1" x14ac:dyDescent="0.15">
      <c r="A72" s="68">
        <v>68</v>
      </c>
      <c r="B72" s="239" t="str">
        <f t="shared" si="49"/>
        <v/>
      </c>
      <c r="C72" s="73" t="str">
        <f t="shared" si="50"/>
        <v/>
      </c>
      <c r="D72" s="74" t="str">
        <f t="shared" si="73"/>
        <v/>
      </c>
      <c r="E72" s="74" t="str">
        <f t="shared" si="51"/>
        <v/>
      </c>
      <c r="F72" s="74" t="str">
        <f t="shared" si="74"/>
        <v/>
      </c>
      <c r="G72" s="74" t="str">
        <f t="shared" si="52"/>
        <v/>
      </c>
      <c r="H72" s="74" t="str">
        <f t="shared" si="53"/>
        <v/>
      </c>
      <c r="I72" s="137" t="str">
        <f t="shared" si="54"/>
        <v/>
      </c>
      <c r="J72" s="138" t="str">
        <f t="shared" si="55"/>
        <v/>
      </c>
      <c r="K72" s="137" t="str">
        <f t="shared" si="56"/>
        <v/>
      </c>
      <c r="L72" s="138" t="str">
        <f t="shared" si="57"/>
        <v/>
      </c>
      <c r="M72" s="137" t="str">
        <f t="shared" si="58"/>
        <v/>
      </c>
      <c r="N72" s="138" t="str">
        <f t="shared" si="59"/>
        <v/>
      </c>
      <c r="O72" s="188" t="str">
        <f t="shared" si="60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5"/>
        <v/>
      </c>
      <c r="U72" s="92" t="str">
        <f t="shared" si="63"/>
        <v/>
      </c>
      <c r="V72" s="92" t="str">
        <f t="shared" si="76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5.95" customHeight="1" x14ac:dyDescent="0.15">
      <c r="A73" s="68">
        <v>69</v>
      </c>
      <c r="B73" s="239" t="str">
        <f t="shared" si="49"/>
        <v/>
      </c>
      <c r="C73" s="73" t="str">
        <f t="shared" si="50"/>
        <v/>
      </c>
      <c r="D73" s="74" t="str">
        <f t="shared" si="73"/>
        <v/>
      </c>
      <c r="E73" s="74" t="str">
        <f t="shared" si="51"/>
        <v/>
      </c>
      <c r="F73" s="74" t="str">
        <f t="shared" si="74"/>
        <v/>
      </c>
      <c r="G73" s="74" t="str">
        <f t="shared" si="52"/>
        <v/>
      </c>
      <c r="H73" s="74" t="str">
        <f t="shared" si="53"/>
        <v/>
      </c>
      <c r="I73" s="137" t="str">
        <f t="shared" si="54"/>
        <v/>
      </c>
      <c r="J73" s="138" t="str">
        <f t="shared" si="55"/>
        <v/>
      </c>
      <c r="K73" s="137" t="str">
        <f t="shared" si="56"/>
        <v/>
      </c>
      <c r="L73" s="138" t="str">
        <f t="shared" si="57"/>
        <v/>
      </c>
      <c r="M73" s="137" t="str">
        <f t="shared" si="58"/>
        <v/>
      </c>
      <c r="N73" s="138" t="str">
        <f t="shared" si="59"/>
        <v/>
      </c>
      <c r="O73" s="188" t="str">
        <f t="shared" si="60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5"/>
        <v/>
      </c>
      <c r="U73" s="92" t="str">
        <f t="shared" si="63"/>
        <v/>
      </c>
      <c r="V73" s="92" t="str">
        <f t="shared" si="76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5.95" customHeight="1" x14ac:dyDescent="0.15">
      <c r="A74" s="68">
        <v>70</v>
      </c>
      <c r="B74" s="239" t="str">
        <f t="shared" si="49"/>
        <v/>
      </c>
      <c r="C74" s="73" t="str">
        <f t="shared" si="50"/>
        <v/>
      </c>
      <c r="D74" s="74" t="str">
        <f t="shared" si="73"/>
        <v/>
      </c>
      <c r="E74" s="74" t="str">
        <f t="shared" si="51"/>
        <v/>
      </c>
      <c r="F74" s="74" t="str">
        <f t="shared" si="74"/>
        <v/>
      </c>
      <c r="G74" s="74" t="str">
        <f t="shared" si="52"/>
        <v/>
      </c>
      <c r="H74" s="74" t="str">
        <f t="shared" si="53"/>
        <v/>
      </c>
      <c r="I74" s="137" t="str">
        <f t="shared" si="54"/>
        <v/>
      </c>
      <c r="J74" s="138" t="str">
        <f t="shared" si="55"/>
        <v/>
      </c>
      <c r="K74" s="137" t="str">
        <f t="shared" si="56"/>
        <v/>
      </c>
      <c r="L74" s="138" t="str">
        <f t="shared" si="57"/>
        <v/>
      </c>
      <c r="M74" s="137" t="str">
        <f t="shared" si="58"/>
        <v/>
      </c>
      <c r="N74" s="138" t="str">
        <f t="shared" si="59"/>
        <v/>
      </c>
      <c r="O74" s="188" t="str">
        <f t="shared" si="60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5"/>
        <v/>
      </c>
      <c r="U74" s="92" t="str">
        <f t="shared" si="63"/>
        <v/>
      </c>
      <c r="V74" s="92" t="str">
        <f t="shared" si="76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5.95" customHeight="1" x14ac:dyDescent="0.15">
      <c r="A75" s="68">
        <v>71</v>
      </c>
      <c r="B75" s="239" t="str">
        <f t="shared" si="49"/>
        <v/>
      </c>
      <c r="C75" s="73" t="str">
        <f t="shared" si="50"/>
        <v/>
      </c>
      <c r="D75" s="74" t="str">
        <f t="shared" si="73"/>
        <v/>
      </c>
      <c r="E75" s="74" t="str">
        <f t="shared" si="51"/>
        <v/>
      </c>
      <c r="F75" s="74" t="str">
        <f t="shared" si="74"/>
        <v/>
      </c>
      <c r="G75" s="74" t="str">
        <f t="shared" si="52"/>
        <v/>
      </c>
      <c r="H75" s="74" t="str">
        <f t="shared" si="53"/>
        <v/>
      </c>
      <c r="I75" s="137" t="str">
        <f t="shared" si="54"/>
        <v/>
      </c>
      <c r="J75" s="138" t="str">
        <f t="shared" si="55"/>
        <v/>
      </c>
      <c r="K75" s="137" t="str">
        <f t="shared" si="56"/>
        <v/>
      </c>
      <c r="L75" s="138" t="str">
        <f t="shared" si="57"/>
        <v/>
      </c>
      <c r="M75" s="137" t="str">
        <f t="shared" si="58"/>
        <v/>
      </c>
      <c r="N75" s="138" t="str">
        <f t="shared" si="59"/>
        <v/>
      </c>
      <c r="O75" s="188" t="str">
        <f t="shared" si="60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5"/>
        <v/>
      </c>
      <c r="U75" s="92" t="str">
        <f t="shared" si="63"/>
        <v/>
      </c>
      <c r="V75" s="92" t="str">
        <f t="shared" si="76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5.95" customHeight="1" x14ac:dyDescent="0.15">
      <c r="A76" s="68">
        <v>72</v>
      </c>
      <c r="B76" s="239" t="str">
        <f t="shared" si="49"/>
        <v/>
      </c>
      <c r="C76" s="73" t="str">
        <f t="shared" si="50"/>
        <v/>
      </c>
      <c r="D76" s="74" t="str">
        <f t="shared" si="73"/>
        <v/>
      </c>
      <c r="E76" s="74" t="str">
        <f t="shared" si="51"/>
        <v/>
      </c>
      <c r="F76" s="74" t="str">
        <f t="shared" si="74"/>
        <v/>
      </c>
      <c r="G76" s="74" t="str">
        <f t="shared" si="52"/>
        <v/>
      </c>
      <c r="H76" s="74" t="str">
        <f t="shared" si="53"/>
        <v/>
      </c>
      <c r="I76" s="137" t="str">
        <f t="shared" si="54"/>
        <v/>
      </c>
      <c r="J76" s="138" t="str">
        <f t="shared" si="55"/>
        <v/>
      </c>
      <c r="K76" s="137" t="str">
        <f t="shared" si="56"/>
        <v/>
      </c>
      <c r="L76" s="138" t="str">
        <f t="shared" si="57"/>
        <v/>
      </c>
      <c r="M76" s="137" t="str">
        <f t="shared" si="58"/>
        <v/>
      </c>
      <c r="N76" s="138" t="str">
        <f t="shared" si="59"/>
        <v/>
      </c>
      <c r="O76" s="188" t="str">
        <f t="shared" si="60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5"/>
        <v/>
      </c>
      <c r="U76" s="92" t="str">
        <f t="shared" si="63"/>
        <v/>
      </c>
      <c r="V76" s="92" t="str">
        <f t="shared" si="76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5.95" customHeight="1" x14ac:dyDescent="0.15">
      <c r="A77" s="68">
        <v>73</v>
      </c>
      <c r="B77" s="239" t="str">
        <f t="shared" si="49"/>
        <v/>
      </c>
      <c r="C77" s="73" t="str">
        <f t="shared" si="50"/>
        <v/>
      </c>
      <c r="D77" s="74" t="str">
        <f t="shared" si="73"/>
        <v/>
      </c>
      <c r="E77" s="74" t="str">
        <f t="shared" si="51"/>
        <v/>
      </c>
      <c r="F77" s="74" t="str">
        <f t="shared" si="74"/>
        <v/>
      </c>
      <c r="G77" s="74" t="str">
        <f t="shared" si="52"/>
        <v/>
      </c>
      <c r="H77" s="74" t="str">
        <f t="shared" si="53"/>
        <v/>
      </c>
      <c r="I77" s="137" t="str">
        <f t="shared" si="54"/>
        <v/>
      </c>
      <c r="J77" s="138" t="str">
        <f t="shared" si="55"/>
        <v/>
      </c>
      <c r="K77" s="137" t="str">
        <f t="shared" si="56"/>
        <v/>
      </c>
      <c r="L77" s="138" t="str">
        <f t="shared" si="57"/>
        <v/>
      </c>
      <c r="M77" s="137" t="str">
        <f t="shared" si="58"/>
        <v/>
      </c>
      <c r="N77" s="138" t="str">
        <f t="shared" si="59"/>
        <v/>
      </c>
      <c r="O77" s="188" t="str">
        <f t="shared" si="60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5"/>
        <v/>
      </c>
      <c r="U77" s="92" t="str">
        <f t="shared" si="63"/>
        <v/>
      </c>
      <c r="V77" s="92" t="str">
        <f t="shared" si="76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5.95" customHeight="1" x14ac:dyDescent="0.15">
      <c r="A78" s="68">
        <v>74</v>
      </c>
      <c r="B78" s="239" t="str">
        <f t="shared" si="49"/>
        <v/>
      </c>
      <c r="C78" s="73" t="str">
        <f t="shared" si="50"/>
        <v/>
      </c>
      <c r="D78" s="74" t="str">
        <f t="shared" si="73"/>
        <v/>
      </c>
      <c r="E78" s="74" t="str">
        <f t="shared" si="51"/>
        <v/>
      </c>
      <c r="F78" s="74" t="str">
        <f t="shared" si="74"/>
        <v/>
      </c>
      <c r="G78" s="74" t="str">
        <f t="shared" si="52"/>
        <v/>
      </c>
      <c r="H78" s="74" t="str">
        <f t="shared" si="53"/>
        <v/>
      </c>
      <c r="I78" s="137" t="str">
        <f t="shared" si="54"/>
        <v/>
      </c>
      <c r="J78" s="138" t="str">
        <f t="shared" si="55"/>
        <v/>
      </c>
      <c r="K78" s="137" t="str">
        <f t="shared" si="56"/>
        <v/>
      </c>
      <c r="L78" s="138" t="str">
        <f t="shared" si="57"/>
        <v/>
      </c>
      <c r="M78" s="137" t="str">
        <f t="shared" si="58"/>
        <v/>
      </c>
      <c r="N78" s="138" t="str">
        <f t="shared" si="59"/>
        <v/>
      </c>
      <c r="O78" s="188" t="str">
        <f t="shared" si="60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5"/>
        <v/>
      </c>
      <c r="U78" s="92" t="str">
        <f t="shared" si="63"/>
        <v/>
      </c>
      <c r="V78" s="92" t="str">
        <f t="shared" si="76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5.95" customHeight="1" x14ac:dyDescent="0.15">
      <c r="A79" s="68">
        <v>75</v>
      </c>
      <c r="B79" s="239" t="str">
        <f t="shared" si="49"/>
        <v/>
      </c>
      <c r="C79" s="73" t="str">
        <f t="shared" si="50"/>
        <v/>
      </c>
      <c r="D79" s="74" t="str">
        <f t="shared" si="73"/>
        <v/>
      </c>
      <c r="E79" s="74" t="str">
        <f t="shared" si="51"/>
        <v/>
      </c>
      <c r="F79" s="74" t="str">
        <f t="shared" si="74"/>
        <v/>
      </c>
      <c r="G79" s="74" t="str">
        <f t="shared" si="52"/>
        <v/>
      </c>
      <c r="H79" s="74" t="str">
        <f t="shared" si="53"/>
        <v/>
      </c>
      <c r="I79" s="137" t="str">
        <f t="shared" si="54"/>
        <v/>
      </c>
      <c r="J79" s="138" t="str">
        <f t="shared" si="55"/>
        <v/>
      </c>
      <c r="K79" s="137" t="str">
        <f t="shared" si="56"/>
        <v/>
      </c>
      <c r="L79" s="138" t="str">
        <f t="shared" si="57"/>
        <v/>
      </c>
      <c r="M79" s="137" t="str">
        <f t="shared" si="58"/>
        <v/>
      </c>
      <c r="N79" s="138" t="str">
        <f t="shared" si="59"/>
        <v/>
      </c>
      <c r="O79" s="188" t="str">
        <f t="shared" si="60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5"/>
        <v/>
      </c>
      <c r="U79" s="92" t="str">
        <f t="shared" si="63"/>
        <v/>
      </c>
      <c r="V79" s="92" t="str">
        <f t="shared" si="76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5.95" customHeight="1" x14ac:dyDescent="0.15">
      <c r="A80" s="68">
        <v>76</v>
      </c>
      <c r="B80" s="239" t="str">
        <f t="shared" si="49"/>
        <v/>
      </c>
      <c r="C80" s="73" t="str">
        <f t="shared" si="50"/>
        <v/>
      </c>
      <c r="D80" s="74" t="str">
        <f t="shared" si="73"/>
        <v/>
      </c>
      <c r="E80" s="74" t="str">
        <f t="shared" si="51"/>
        <v/>
      </c>
      <c r="F80" s="74" t="str">
        <f t="shared" si="74"/>
        <v/>
      </c>
      <c r="G80" s="74" t="str">
        <f t="shared" si="52"/>
        <v/>
      </c>
      <c r="H80" s="74" t="str">
        <f t="shared" si="53"/>
        <v/>
      </c>
      <c r="I80" s="137" t="str">
        <f t="shared" si="54"/>
        <v/>
      </c>
      <c r="J80" s="138" t="str">
        <f t="shared" si="55"/>
        <v/>
      </c>
      <c r="K80" s="137" t="str">
        <f t="shared" si="56"/>
        <v/>
      </c>
      <c r="L80" s="138" t="str">
        <f t="shared" si="57"/>
        <v/>
      </c>
      <c r="M80" s="137" t="str">
        <f t="shared" si="58"/>
        <v/>
      </c>
      <c r="N80" s="138" t="str">
        <f t="shared" si="59"/>
        <v/>
      </c>
      <c r="O80" s="188" t="str">
        <f t="shared" si="60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5"/>
        <v/>
      </c>
      <c r="U80" s="92" t="str">
        <f t="shared" si="63"/>
        <v/>
      </c>
      <c r="V80" s="92" t="str">
        <f t="shared" si="76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5.95" customHeight="1" x14ac:dyDescent="0.15">
      <c r="A81" s="68">
        <v>77</v>
      </c>
      <c r="B81" s="239" t="str">
        <f t="shared" si="49"/>
        <v/>
      </c>
      <c r="C81" s="73" t="str">
        <f t="shared" si="50"/>
        <v/>
      </c>
      <c r="D81" s="74" t="str">
        <f t="shared" si="73"/>
        <v/>
      </c>
      <c r="E81" s="74" t="str">
        <f t="shared" si="51"/>
        <v/>
      </c>
      <c r="F81" s="74" t="str">
        <f t="shared" si="74"/>
        <v/>
      </c>
      <c r="G81" s="74" t="str">
        <f t="shared" si="52"/>
        <v/>
      </c>
      <c r="H81" s="74" t="str">
        <f t="shared" si="53"/>
        <v/>
      </c>
      <c r="I81" s="137" t="str">
        <f t="shared" si="54"/>
        <v/>
      </c>
      <c r="J81" s="138" t="str">
        <f t="shared" si="55"/>
        <v/>
      </c>
      <c r="K81" s="137" t="str">
        <f t="shared" si="56"/>
        <v/>
      </c>
      <c r="L81" s="138" t="str">
        <f t="shared" si="57"/>
        <v/>
      </c>
      <c r="M81" s="137" t="str">
        <f t="shared" si="58"/>
        <v/>
      </c>
      <c r="N81" s="138" t="str">
        <f t="shared" si="59"/>
        <v/>
      </c>
      <c r="O81" s="188" t="str">
        <f t="shared" si="60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5"/>
        <v/>
      </c>
      <c r="U81" s="92" t="str">
        <f t="shared" si="63"/>
        <v/>
      </c>
      <c r="V81" s="92" t="str">
        <f t="shared" si="76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5.95" customHeight="1" x14ac:dyDescent="0.15">
      <c r="A82" s="68">
        <v>78</v>
      </c>
      <c r="B82" s="239" t="str">
        <f t="shared" si="49"/>
        <v/>
      </c>
      <c r="C82" s="73" t="str">
        <f t="shared" si="50"/>
        <v/>
      </c>
      <c r="D82" s="74" t="str">
        <f t="shared" si="73"/>
        <v/>
      </c>
      <c r="E82" s="74" t="str">
        <f t="shared" si="51"/>
        <v/>
      </c>
      <c r="F82" s="74" t="str">
        <f t="shared" si="74"/>
        <v/>
      </c>
      <c r="G82" s="74" t="str">
        <f t="shared" si="52"/>
        <v/>
      </c>
      <c r="H82" s="74" t="str">
        <f t="shared" si="53"/>
        <v/>
      </c>
      <c r="I82" s="137" t="str">
        <f t="shared" si="54"/>
        <v/>
      </c>
      <c r="J82" s="138" t="str">
        <f t="shared" si="55"/>
        <v/>
      </c>
      <c r="K82" s="137" t="str">
        <f t="shared" si="56"/>
        <v/>
      </c>
      <c r="L82" s="138" t="str">
        <f t="shared" si="57"/>
        <v/>
      </c>
      <c r="M82" s="137" t="str">
        <f t="shared" si="58"/>
        <v/>
      </c>
      <c r="N82" s="138" t="str">
        <f t="shared" si="59"/>
        <v/>
      </c>
      <c r="O82" s="188" t="str">
        <f t="shared" si="60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5"/>
        <v/>
      </c>
      <c r="U82" s="92" t="str">
        <f t="shared" si="63"/>
        <v/>
      </c>
      <c r="V82" s="92" t="str">
        <f t="shared" si="76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5.95" customHeight="1" x14ac:dyDescent="0.15">
      <c r="A83" s="68">
        <v>79</v>
      </c>
      <c r="B83" s="239" t="str">
        <f t="shared" si="49"/>
        <v/>
      </c>
      <c r="C83" s="73" t="str">
        <f t="shared" si="50"/>
        <v/>
      </c>
      <c r="D83" s="74" t="str">
        <f t="shared" si="73"/>
        <v/>
      </c>
      <c r="E83" s="74" t="str">
        <f t="shared" si="51"/>
        <v/>
      </c>
      <c r="F83" s="74" t="str">
        <f t="shared" si="74"/>
        <v/>
      </c>
      <c r="G83" s="74" t="str">
        <f t="shared" si="52"/>
        <v/>
      </c>
      <c r="H83" s="74" t="str">
        <f t="shared" si="53"/>
        <v/>
      </c>
      <c r="I83" s="137" t="str">
        <f t="shared" si="54"/>
        <v/>
      </c>
      <c r="J83" s="138" t="str">
        <f t="shared" si="55"/>
        <v/>
      </c>
      <c r="K83" s="137" t="str">
        <f t="shared" si="56"/>
        <v/>
      </c>
      <c r="L83" s="138" t="str">
        <f t="shared" si="57"/>
        <v/>
      </c>
      <c r="M83" s="137" t="str">
        <f t="shared" si="58"/>
        <v/>
      </c>
      <c r="N83" s="138" t="str">
        <f t="shared" si="59"/>
        <v/>
      </c>
      <c r="O83" s="188" t="str">
        <f t="shared" si="60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5"/>
        <v/>
      </c>
      <c r="U83" s="92" t="str">
        <f t="shared" si="63"/>
        <v/>
      </c>
      <c r="V83" s="92" t="str">
        <f t="shared" si="76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5.95" customHeight="1" thickBot="1" x14ac:dyDescent="0.2">
      <c r="A84" s="69">
        <v>80</v>
      </c>
      <c r="B84" s="240" t="str">
        <f t="shared" si="49"/>
        <v/>
      </c>
      <c r="C84" s="76" t="str">
        <f t="shared" si="50"/>
        <v/>
      </c>
      <c r="D84" s="77" t="str">
        <f t="shared" si="73"/>
        <v/>
      </c>
      <c r="E84" s="77" t="str">
        <f t="shared" si="51"/>
        <v/>
      </c>
      <c r="F84" s="77" t="str">
        <f t="shared" si="74"/>
        <v/>
      </c>
      <c r="G84" s="77" t="str">
        <f t="shared" si="52"/>
        <v/>
      </c>
      <c r="H84" s="77" t="str">
        <f t="shared" si="53"/>
        <v/>
      </c>
      <c r="I84" s="139" t="str">
        <f t="shared" si="54"/>
        <v/>
      </c>
      <c r="J84" s="140" t="str">
        <f t="shared" si="55"/>
        <v/>
      </c>
      <c r="K84" s="139" t="str">
        <f t="shared" si="56"/>
        <v/>
      </c>
      <c r="L84" s="140" t="str">
        <f t="shared" si="57"/>
        <v/>
      </c>
      <c r="M84" s="139" t="str">
        <f t="shared" si="58"/>
        <v/>
      </c>
      <c r="N84" s="140" t="str">
        <f t="shared" si="59"/>
        <v/>
      </c>
      <c r="O84" s="189" t="str">
        <f t="shared" si="60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5"/>
        <v/>
      </c>
      <c r="U84" s="93" t="str">
        <f t="shared" si="63"/>
        <v/>
      </c>
      <c r="V84" s="93" t="str">
        <f t="shared" si="76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5.95" customHeight="1" x14ac:dyDescent="0.15"/>
    <row r="86" spans="1:31" ht="15.95" customHeight="1" x14ac:dyDescent="0.15"/>
    <row r="87" spans="1:31" ht="15.95" customHeight="1" x14ac:dyDescent="0.15"/>
    <row r="88" spans="1:31" ht="15.95" customHeight="1" x14ac:dyDescent="0.15"/>
    <row r="89" spans="1:31" ht="15.95" customHeight="1" x14ac:dyDescent="0.15"/>
    <row r="90" spans="1:31" ht="15.95" customHeight="1" x14ac:dyDescent="0.15"/>
    <row r="91" spans="1:31" ht="15.95" customHeight="1" x14ac:dyDescent="0.15"/>
    <row r="92" spans="1:31" ht="15.95" customHeight="1" x14ac:dyDescent="0.15"/>
    <row r="93" spans="1:31" ht="15.95" customHeight="1" x14ac:dyDescent="0.15"/>
    <row r="94" spans="1:31" ht="15.95" customHeight="1" x14ac:dyDescent="0.15"/>
  </sheetData>
  <mergeCells count="25">
    <mergeCell ref="AE1:AG1"/>
    <mergeCell ref="U1:Y1"/>
    <mergeCell ref="Z1:AA1"/>
    <mergeCell ref="Q1:T1"/>
    <mergeCell ref="U3:U4"/>
    <mergeCell ref="Q3:Q4"/>
    <mergeCell ref="X3:X4"/>
    <mergeCell ref="Y3:AD3"/>
    <mergeCell ref="AE3:AE4"/>
    <mergeCell ref="R3:R4"/>
    <mergeCell ref="S3:S4"/>
    <mergeCell ref="T3:T4"/>
    <mergeCell ref="V3:V4"/>
    <mergeCell ref="W3:W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</mergeCells>
  <phoneticPr fontId="5"/>
  <conditionalFormatting sqref="J5:J84 L5:L84 N5:N84">
    <cfRule type="expression" dxfId="9947" priority="19">
      <formula>I5=#REF!</formula>
    </cfRule>
    <cfRule type="expression" dxfId="9946" priority="20">
      <formula>I5=#REF!</formula>
    </cfRule>
    <cfRule type="expression" dxfId="9945" priority="21">
      <formula>I5=#REF!</formula>
    </cfRule>
    <cfRule type="expression" dxfId="9944" priority="22">
      <formula>I5=#REF!</formula>
    </cfRule>
    <cfRule type="expression" dxfId="9943" priority="23">
      <formula>I5=#REF!</formula>
    </cfRule>
    <cfRule type="expression" dxfId="9942" priority="24">
      <formula>I5=#REF!</formula>
    </cfRule>
  </conditionalFormatting>
  <conditionalFormatting sqref="O5:O84">
    <cfRule type="expression" dxfId="9941" priority="13">
      <formula>N5=#REF!</formula>
    </cfRule>
    <cfRule type="expression" dxfId="9940" priority="14">
      <formula>N5=#REF!</formula>
    </cfRule>
    <cfRule type="expression" dxfId="9939" priority="15">
      <formula>N5=#REF!</formula>
    </cfRule>
    <cfRule type="expression" dxfId="9938" priority="16">
      <formula>N5=#REF!</formula>
    </cfRule>
    <cfRule type="expression" dxfId="9937" priority="17">
      <formula>N5=#REF!</formula>
    </cfRule>
    <cfRule type="expression" dxfId="9936" priority="18">
      <formula>N5=#REF!</formula>
    </cfRule>
  </conditionalFormatting>
  <conditionalFormatting sqref="Z5:Z84 AB5:AB84 AD5:AD84">
    <cfRule type="expression" dxfId="9935" priority="7">
      <formula>Y5=#REF!</formula>
    </cfRule>
    <cfRule type="expression" dxfId="9934" priority="8">
      <formula>Y5=#REF!</formula>
    </cfRule>
    <cfRule type="expression" dxfId="9933" priority="9">
      <formula>Y5=#REF!</formula>
    </cfRule>
    <cfRule type="expression" dxfId="9932" priority="10">
      <formula>Y5=#REF!</formula>
    </cfRule>
    <cfRule type="expression" dxfId="9931" priority="11">
      <formula>Y5=#REF!</formula>
    </cfRule>
    <cfRule type="expression" dxfId="9930" priority="12">
      <formula>Y5=#REF!</formula>
    </cfRule>
  </conditionalFormatting>
  <conditionalFormatting sqref="AE5:AE84">
    <cfRule type="expression" dxfId="9929" priority="1">
      <formula>AD5=#REF!</formula>
    </cfRule>
    <cfRule type="expression" dxfId="9928" priority="2">
      <formula>AD5=#REF!</formula>
    </cfRule>
    <cfRule type="expression" dxfId="9927" priority="3">
      <formula>AD5=#REF!</formula>
    </cfRule>
    <cfRule type="expression" dxfId="9926" priority="4">
      <formula>AD5=#REF!</formula>
    </cfRule>
    <cfRule type="expression" dxfId="9925" priority="5">
      <formula>AD5=#REF!</formula>
    </cfRule>
    <cfRule type="expression" dxfId="9924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abSelected="1" zoomScale="55" zoomScaleNormal="55" zoomScaleSheetLayoutView="70" workbookViewId="0"/>
  </sheetViews>
  <sheetFormatPr defaultColWidth="8.75" defaultRowHeight="13.5" x14ac:dyDescent="0.15"/>
  <cols>
    <col min="1" max="1" width="2.375" style="193" customWidth="1"/>
    <col min="2" max="2" width="6.875" style="193" customWidth="1"/>
    <col min="3" max="3" width="12.75" style="193" customWidth="1"/>
    <col min="4" max="12" width="8.75" style="193"/>
    <col min="13" max="14" width="2.375" style="193" customWidth="1"/>
    <col min="15" max="15" width="6.875" style="193" customWidth="1"/>
    <col min="16" max="16" width="12.75" style="193" customWidth="1"/>
    <col min="17" max="25" width="8.75" style="193"/>
    <col min="26" max="26" width="2.375" style="193" customWidth="1"/>
    <col min="27" max="16384" width="8.75" style="193"/>
  </cols>
  <sheetData>
    <row r="1" spans="1:26" ht="12.95" customHeight="1" x14ac:dyDescent="0.15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208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10"/>
    </row>
    <row r="2" spans="1:26" ht="12.95" customHeight="1" x14ac:dyDescent="0.15">
      <c r="A2" s="211"/>
      <c r="B2" s="196" t="s">
        <v>104</v>
      </c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212"/>
      <c r="N2" s="211"/>
      <c r="O2" s="196" t="s">
        <v>180</v>
      </c>
      <c r="P2" s="197"/>
      <c r="Q2" s="197"/>
      <c r="R2" s="197"/>
      <c r="S2" s="197"/>
      <c r="T2" s="197"/>
      <c r="U2" s="197"/>
      <c r="V2" s="197"/>
      <c r="W2" s="197"/>
      <c r="X2" s="197"/>
      <c r="Y2" s="198"/>
      <c r="Z2" s="212"/>
    </row>
    <row r="3" spans="1:26" ht="12.95" customHeight="1" x14ac:dyDescent="0.15">
      <c r="A3" s="211"/>
      <c r="B3" s="199" t="s">
        <v>105</v>
      </c>
      <c r="C3" s="194"/>
      <c r="D3" s="194"/>
      <c r="E3" s="194"/>
      <c r="F3" s="194"/>
      <c r="G3" s="194"/>
      <c r="H3" s="194"/>
      <c r="I3" s="194"/>
      <c r="J3" s="194"/>
      <c r="K3" s="194"/>
      <c r="L3" s="200"/>
      <c r="M3" s="212"/>
      <c r="N3" s="211"/>
      <c r="O3" s="199"/>
      <c r="P3" s="194"/>
      <c r="Q3" s="194"/>
      <c r="R3" s="194"/>
      <c r="S3" s="194"/>
      <c r="T3" s="194"/>
      <c r="U3" s="194"/>
      <c r="V3" s="194"/>
      <c r="W3" s="194"/>
      <c r="X3" s="194"/>
      <c r="Y3" s="200"/>
      <c r="Z3" s="212"/>
    </row>
    <row r="4" spans="1:26" ht="12.95" customHeight="1" x14ac:dyDescent="0.15">
      <c r="A4" s="211"/>
      <c r="B4" s="199" t="s">
        <v>106</v>
      </c>
      <c r="C4" s="194" t="s">
        <v>113</v>
      </c>
      <c r="D4" s="194" t="s">
        <v>114</v>
      </c>
      <c r="E4" s="194"/>
      <c r="F4" s="194"/>
      <c r="G4" s="194"/>
      <c r="H4" s="194"/>
      <c r="I4" s="194"/>
      <c r="J4" s="194"/>
      <c r="K4" s="194"/>
      <c r="L4" s="200"/>
      <c r="M4" s="212"/>
      <c r="N4" s="211"/>
      <c r="O4" s="199"/>
      <c r="P4" s="194"/>
      <c r="Q4" s="194"/>
      <c r="R4" s="194"/>
      <c r="S4" s="194"/>
      <c r="T4" s="194"/>
      <c r="U4" s="194"/>
      <c r="V4" s="194"/>
      <c r="W4" s="194"/>
      <c r="X4" s="194"/>
      <c r="Y4" s="200"/>
      <c r="Z4" s="212"/>
    </row>
    <row r="5" spans="1:26" ht="12.95" customHeight="1" x14ac:dyDescent="0.15">
      <c r="A5" s="211"/>
      <c r="B5" s="199" t="s">
        <v>107</v>
      </c>
      <c r="C5" s="195" t="s">
        <v>178</v>
      </c>
      <c r="D5" s="194" t="s">
        <v>117</v>
      </c>
      <c r="E5" s="194"/>
      <c r="F5" s="194"/>
      <c r="G5" s="194"/>
      <c r="H5" s="194"/>
      <c r="I5" s="194"/>
      <c r="J5" s="194"/>
      <c r="K5" s="194"/>
      <c r="L5" s="200"/>
      <c r="M5" s="212"/>
      <c r="N5" s="211"/>
      <c r="O5" s="199"/>
      <c r="P5" s="194"/>
      <c r="Q5" s="194"/>
      <c r="R5" s="194"/>
      <c r="S5" s="194"/>
      <c r="T5" s="194"/>
      <c r="U5" s="194"/>
      <c r="V5" s="194"/>
      <c r="W5" s="194"/>
      <c r="X5" s="194"/>
      <c r="Y5" s="200"/>
      <c r="Z5" s="212"/>
    </row>
    <row r="6" spans="1:26" ht="12.95" customHeight="1" x14ac:dyDescent="0.15">
      <c r="A6" s="211"/>
      <c r="B6" s="199"/>
      <c r="C6" s="195"/>
      <c r="D6" s="245" t="s">
        <v>165</v>
      </c>
      <c r="E6" s="194"/>
      <c r="F6" s="194"/>
      <c r="G6" s="194"/>
      <c r="H6" s="194"/>
      <c r="I6" s="194"/>
      <c r="J6" s="194"/>
      <c r="K6" s="194"/>
      <c r="L6" s="200"/>
      <c r="M6" s="212"/>
      <c r="N6" s="211"/>
      <c r="O6" s="199"/>
      <c r="P6" s="194"/>
      <c r="Q6" s="194"/>
      <c r="R6" s="194"/>
      <c r="S6" s="194"/>
      <c r="T6" s="194"/>
      <c r="U6" s="194"/>
      <c r="V6" s="194"/>
      <c r="W6" s="194"/>
      <c r="X6" s="194"/>
      <c r="Y6" s="200"/>
      <c r="Z6" s="212"/>
    </row>
    <row r="7" spans="1:26" ht="12.95" customHeight="1" x14ac:dyDescent="0.15">
      <c r="A7" s="211"/>
      <c r="B7" s="199" t="s">
        <v>108</v>
      </c>
      <c r="C7" s="194" t="s">
        <v>4</v>
      </c>
      <c r="D7" s="194" t="s">
        <v>115</v>
      </c>
      <c r="E7" s="194"/>
      <c r="F7" s="194"/>
      <c r="G7" s="194"/>
      <c r="H7" s="194"/>
      <c r="I7" s="194"/>
      <c r="J7" s="194"/>
      <c r="K7" s="194"/>
      <c r="L7" s="200"/>
      <c r="M7" s="212"/>
      <c r="N7" s="211"/>
      <c r="O7" s="199"/>
      <c r="P7" s="194"/>
      <c r="Q7" s="194"/>
      <c r="R7" s="194"/>
      <c r="S7" s="194"/>
      <c r="T7" s="194"/>
      <c r="U7" s="194"/>
      <c r="V7" s="194"/>
      <c r="W7" s="194"/>
      <c r="X7" s="194"/>
      <c r="Y7" s="200"/>
      <c r="Z7" s="212"/>
    </row>
    <row r="8" spans="1:26" ht="12.95" customHeight="1" x14ac:dyDescent="0.15">
      <c r="A8" s="211"/>
      <c r="B8" s="199" t="s">
        <v>109</v>
      </c>
      <c r="C8" s="194" t="s">
        <v>21</v>
      </c>
      <c r="D8" s="194" t="s">
        <v>116</v>
      </c>
      <c r="E8" s="194"/>
      <c r="F8" s="194"/>
      <c r="G8" s="194"/>
      <c r="H8" s="194"/>
      <c r="I8" s="194"/>
      <c r="J8" s="194"/>
      <c r="K8" s="194"/>
      <c r="L8" s="200"/>
      <c r="M8" s="212"/>
      <c r="N8" s="211"/>
      <c r="O8" s="199"/>
      <c r="P8" s="194"/>
      <c r="Q8" s="194"/>
      <c r="R8" s="194"/>
      <c r="S8" s="194"/>
      <c r="T8" s="194"/>
      <c r="U8" s="194"/>
      <c r="V8" s="194"/>
      <c r="W8" s="194"/>
      <c r="X8" s="194"/>
      <c r="Y8" s="200"/>
      <c r="Z8" s="212"/>
    </row>
    <row r="9" spans="1:26" ht="12.95" customHeight="1" x14ac:dyDescent="0.15">
      <c r="A9" s="211"/>
      <c r="B9" s="199" t="s">
        <v>110</v>
      </c>
      <c r="C9" s="194" t="s">
        <v>69</v>
      </c>
      <c r="D9" s="194" t="s">
        <v>195</v>
      </c>
      <c r="E9" s="194"/>
      <c r="F9" s="194"/>
      <c r="G9" s="194"/>
      <c r="H9" s="194"/>
      <c r="I9" s="194"/>
      <c r="J9" s="194"/>
      <c r="K9" s="194"/>
      <c r="L9" s="200"/>
      <c r="M9" s="212"/>
      <c r="N9" s="211"/>
      <c r="O9" s="199"/>
      <c r="P9" s="194"/>
      <c r="Q9" s="194"/>
      <c r="R9" s="194"/>
      <c r="S9" s="194"/>
      <c r="T9" s="194"/>
      <c r="U9" s="194"/>
      <c r="V9" s="194"/>
      <c r="W9" s="194"/>
      <c r="X9" s="194"/>
      <c r="Y9" s="200"/>
      <c r="Z9" s="212"/>
    </row>
    <row r="10" spans="1:26" ht="12.95" customHeight="1" x14ac:dyDescent="0.15">
      <c r="A10" s="211"/>
      <c r="B10" s="199" t="s">
        <v>111</v>
      </c>
      <c r="C10" s="194" t="s">
        <v>70</v>
      </c>
      <c r="D10" s="194" t="s">
        <v>196</v>
      </c>
      <c r="E10" s="194"/>
      <c r="F10" s="194"/>
      <c r="G10" s="194"/>
      <c r="H10" s="194"/>
      <c r="I10" s="194"/>
      <c r="J10" s="194"/>
      <c r="K10" s="194"/>
      <c r="L10" s="200"/>
      <c r="M10" s="212"/>
      <c r="N10" s="211"/>
      <c r="O10" s="199"/>
      <c r="P10" s="194"/>
      <c r="Q10" s="194"/>
      <c r="R10" s="194"/>
      <c r="S10" s="194"/>
      <c r="T10" s="194"/>
      <c r="U10" s="194"/>
      <c r="V10" s="194"/>
      <c r="W10" s="194"/>
      <c r="X10" s="194"/>
      <c r="Y10" s="200"/>
      <c r="Z10" s="212"/>
    </row>
    <row r="11" spans="1:26" ht="12.95" customHeight="1" x14ac:dyDescent="0.15">
      <c r="A11" s="211"/>
      <c r="B11" s="199" t="s">
        <v>112</v>
      </c>
      <c r="C11" s="194" t="s">
        <v>71</v>
      </c>
      <c r="D11" s="194" t="s">
        <v>166</v>
      </c>
      <c r="E11" s="194"/>
      <c r="F11" s="194"/>
      <c r="G11" s="194"/>
      <c r="H11" s="194"/>
      <c r="I11" s="194"/>
      <c r="J11" s="194"/>
      <c r="K11" s="194"/>
      <c r="L11" s="200"/>
      <c r="M11" s="212"/>
      <c r="N11" s="211"/>
      <c r="O11" s="199"/>
      <c r="P11" s="194"/>
      <c r="Q11" s="194"/>
      <c r="R11" s="194"/>
      <c r="S11" s="194"/>
      <c r="T11" s="194"/>
      <c r="U11" s="194"/>
      <c r="V11" s="194"/>
      <c r="W11" s="194"/>
      <c r="X11" s="194"/>
      <c r="Y11" s="200"/>
      <c r="Z11" s="212"/>
    </row>
    <row r="12" spans="1:26" ht="12.95" customHeight="1" x14ac:dyDescent="0.15">
      <c r="A12" s="211"/>
      <c r="B12" s="199"/>
      <c r="C12" s="194"/>
      <c r="D12" s="194"/>
      <c r="E12" s="194"/>
      <c r="F12" s="194"/>
      <c r="G12" s="194"/>
      <c r="H12" s="194"/>
      <c r="I12" s="194"/>
      <c r="J12" s="194"/>
      <c r="K12" s="194"/>
      <c r="L12" s="200"/>
      <c r="M12" s="212"/>
      <c r="N12" s="211"/>
      <c r="O12" s="199"/>
      <c r="P12" s="194"/>
      <c r="Q12" s="194"/>
      <c r="R12" s="194"/>
      <c r="S12" s="194"/>
      <c r="T12" s="194"/>
      <c r="U12" s="194"/>
      <c r="V12" s="194"/>
      <c r="W12" s="194"/>
      <c r="X12" s="194"/>
      <c r="Y12" s="200"/>
      <c r="Z12" s="212"/>
    </row>
    <row r="13" spans="1:26" ht="12.95" customHeight="1" x14ac:dyDescent="0.15">
      <c r="A13" s="211"/>
      <c r="B13" s="199" t="s">
        <v>138</v>
      </c>
      <c r="C13" s="194"/>
      <c r="D13" s="194"/>
      <c r="E13" s="194"/>
      <c r="F13" s="194"/>
      <c r="G13" s="194"/>
      <c r="H13" s="194"/>
      <c r="I13" s="194"/>
      <c r="J13" s="194"/>
      <c r="K13" s="194"/>
      <c r="L13" s="200"/>
      <c r="M13" s="212"/>
      <c r="N13" s="211"/>
      <c r="O13" s="199"/>
      <c r="P13" s="194"/>
      <c r="Q13" s="194"/>
      <c r="R13" s="194"/>
      <c r="S13" s="194"/>
      <c r="T13" s="194"/>
      <c r="U13" s="194"/>
      <c r="V13" s="194"/>
      <c r="W13" s="194"/>
      <c r="X13" s="194"/>
      <c r="Y13" s="200"/>
      <c r="Z13" s="212"/>
    </row>
    <row r="14" spans="1:26" ht="12.95" customHeight="1" x14ac:dyDescent="0.15">
      <c r="A14" s="211"/>
      <c r="B14" s="201" t="s">
        <v>120</v>
      </c>
      <c r="C14" s="194" t="s">
        <v>121</v>
      </c>
      <c r="D14" s="194" t="s">
        <v>131</v>
      </c>
      <c r="E14" s="194"/>
      <c r="F14" s="194"/>
      <c r="G14" s="194"/>
      <c r="H14" s="194"/>
      <c r="I14" s="194"/>
      <c r="J14" s="194"/>
      <c r="K14" s="194"/>
      <c r="L14" s="200"/>
      <c r="M14" s="212"/>
      <c r="N14" s="211"/>
      <c r="O14" s="199"/>
      <c r="P14" s="194"/>
      <c r="Q14" s="194"/>
      <c r="R14" s="194"/>
      <c r="S14" s="194"/>
      <c r="T14" s="194"/>
      <c r="U14" s="194"/>
      <c r="V14" s="194"/>
      <c r="W14" s="194"/>
      <c r="X14" s="194"/>
      <c r="Y14" s="200"/>
      <c r="Z14" s="212"/>
    </row>
    <row r="15" spans="1:26" ht="12.95" customHeight="1" x14ac:dyDescent="0.15">
      <c r="A15" s="211"/>
      <c r="B15" s="201" t="s">
        <v>125</v>
      </c>
      <c r="C15" s="194" t="s">
        <v>122</v>
      </c>
      <c r="D15" s="194" t="s">
        <v>131</v>
      </c>
      <c r="E15" s="194"/>
      <c r="F15" s="194"/>
      <c r="G15" s="194"/>
      <c r="H15" s="194"/>
      <c r="I15" s="194"/>
      <c r="J15" s="194"/>
      <c r="K15" s="194"/>
      <c r="L15" s="200"/>
      <c r="M15" s="212"/>
      <c r="N15" s="211"/>
      <c r="O15" s="199"/>
      <c r="P15" s="194"/>
      <c r="Q15" s="194"/>
      <c r="R15" s="194"/>
      <c r="S15" s="194"/>
      <c r="T15" s="194"/>
      <c r="U15" s="194"/>
      <c r="V15" s="194"/>
      <c r="W15" s="194"/>
      <c r="X15" s="194"/>
      <c r="Y15" s="200"/>
      <c r="Z15" s="212"/>
    </row>
    <row r="16" spans="1:26" ht="12.95" customHeight="1" x14ac:dyDescent="0.15">
      <c r="A16" s="211"/>
      <c r="B16" s="201" t="s">
        <v>126</v>
      </c>
      <c r="C16" s="194" t="s">
        <v>123</v>
      </c>
      <c r="D16" s="194" t="s">
        <v>132</v>
      </c>
      <c r="E16" s="194"/>
      <c r="F16" s="194"/>
      <c r="G16" s="194"/>
      <c r="H16" s="194"/>
      <c r="I16" s="194"/>
      <c r="J16" s="194"/>
      <c r="K16" s="194"/>
      <c r="L16" s="200"/>
      <c r="M16" s="212"/>
      <c r="N16" s="211"/>
      <c r="O16" s="199"/>
      <c r="P16" s="194"/>
      <c r="Q16" s="194"/>
      <c r="R16" s="194"/>
      <c r="S16" s="194"/>
      <c r="T16" s="194"/>
      <c r="U16" s="194"/>
      <c r="V16" s="194"/>
      <c r="W16" s="194"/>
      <c r="X16" s="194"/>
      <c r="Y16" s="200"/>
      <c r="Z16" s="212"/>
    </row>
    <row r="17" spans="1:26" ht="12.95" customHeight="1" x14ac:dyDescent="0.15">
      <c r="A17" s="211"/>
      <c r="B17" s="201"/>
      <c r="C17" s="194"/>
      <c r="D17" s="245" t="s">
        <v>133</v>
      </c>
      <c r="E17" s="194"/>
      <c r="F17" s="194"/>
      <c r="G17" s="194"/>
      <c r="H17" s="194"/>
      <c r="I17" s="194"/>
      <c r="J17" s="194"/>
      <c r="K17" s="194"/>
      <c r="L17" s="200"/>
      <c r="M17" s="212"/>
      <c r="N17" s="211"/>
      <c r="O17" s="199"/>
      <c r="P17" s="194"/>
      <c r="Q17" s="194"/>
      <c r="R17" s="194"/>
      <c r="S17" s="194"/>
      <c r="T17" s="194"/>
      <c r="U17" s="194"/>
      <c r="V17" s="194"/>
      <c r="W17" s="194"/>
      <c r="X17" s="194"/>
      <c r="Y17" s="200"/>
      <c r="Z17" s="212"/>
    </row>
    <row r="18" spans="1:26" ht="12.95" customHeight="1" x14ac:dyDescent="0.15">
      <c r="A18" s="211"/>
      <c r="B18" s="201"/>
      <c r="C18" s="194"/>
      <c r="D18" s="245" t="s">
        <v>146</v>
      </c>
      <c r="E18" s="194"/>
      <c r="F18" s="194"/>
      <c r="G18" s="194"/>
      <c r="H18" s="194"/>
      <c r="I18" s="194"/>
      <c r="J18" s="194"/>
      <c r="K18" s="194"/>
      <c r="L18" s="200"/>
      <c r="M18" s="212"/>
      <c r="N18" s="211"/>
      <c r="O18" s="199"/>
      <c r="P18" s="194"/>
      <c r="Q18" s="194"/>
      <c r="R18" s="194"/>
      <c r="S18" s="194"/>
      <c r="T18" s="194"/>
      <c r="U18" s="194"/>
      <c r="V18" s="194"/>
      <c r="W18" s="194"/>
      <c r="X18" s="194"/>
      <c r="Y18" s="200"/>
      <c r="Z18" s="212"/>
    </row>
    <row r="19" spans="1:26" ht="12.95" customHeight="1" x14ac:dyDescent="0.15">
      <c r="A19" s="211"/>
      <c r="B19" s="201" t="s">
        <v>127</v>
      </c>
      <c r="C19" s="194" t="s">
        <v>124</v>
      </c>
      <c r="D19" s="194" t="s">
        <v>213</v>
      </c>
      <c r="E19" s="194"/>
      <c r="F19" s="194"/>
      <c r="G19" s="194"/>
      <c r="H19" s="194"/>
      <c r="I19" s="194"/>
      <c r="J19" s="194"/>
      <c r="K19" s="194"/>
      <c r="L19" s="200"/>
      <c r="M19" s="212"/>
      <c r="N19" s="211"/>
      <c r="O19" s="199"/>
      <c r="P19" s="194"/>
      <c r="Q19" s="194"/>
      <c r="R19" s="194"/>
      <c r="S19" s="194"/>
      <c r="T19" s="194"/>
      <c r="U19" s="194"/>
      <c r="V19" s="194"/>
      <c r="W19" s="194"/>
      <c r="X19" s="194"/>
      <c r="Y19" s="200"/>
      <c r="Z19" s="212"/>
    </row>
    <row r="20" spans="1:26" ht="12.95" customHeight="1" x14ac:dyDescent="0.15">
      <c r="A20" s="211"/>
      <c r="B20" s="201" t="s">
        <v>128</v>
      </c>
      <c r="C20" s="194" t="s">
        <v>119</v>
      </c>
      <c r="D20" s="194" t="s">
        <v>187</v>
      </c>
      <c r="E20" s="194"/>
      <c r="F20" s="194"/>
      <c r="G20" s="194"/>
      <c r="H20" s="194"/>
      <c r="I20" s="194"/>
      <c r="J20" s="194"/>
      <c r="K20" s="194"/>
      <c r="L20" s="200"/>
      <c r="M20" s="212"/>
      <c r="N20" s="211"/>
      <c r="O20" s="199"/>
      <c r="P20" s="194"/>
      <c r="Q20" s="194"/>
      <c r="R20" s="194"/>
      <c r="S20" s="194"/>
      <c r="T20" s="194"/>
      <c r="U20" s="194"/>
      <c r="V20" s="194"/>
      <c r="W20" s="194"/>
      <c r="X20" s="194"/>
      <c r="Y20" s="200"/>
      <c r="Z20" s="212"/>
    </row>
    <row r="21" spans="1:26" ht="12.95" customHeight="1" x14ac:dyDescent="0.15">
      <c r="A21" s="211"/>
      <c r="B21" s="201" t="s">
        <v>129</v>
      </c>
      <c r="C21" s="194" t="s">
        <v>79</v>
      </c>
      <c r="D21" s="194" t="s">
        <v>134</v>
      </c>
      <c r="E21" s="194"/>
      <c r="F21" s="194"/>
      <c r="G21" s="194"/>
      <c r="H21" s="194"/>
      <c r="I21" s="194"/>
      <c r="J21" s="194"/>
      <c r="K21" s="194"/>
      <c r="L21" s="200"/>
      <c r="M21" s="212"/>
      <c r="N21" s="211"/>
      <c r="O21" s="199"/>
      <c r="P21" s="194"/>
      <c r="Q21" s="194"/>
      <c r="R21" s="194"/>
      <c r="S21" s="194"/>
      <c r="T21" s="194"/>
      <c r="U21" s="194"/>
      <c r="V21" s="194"/>
      <c r="W21" s="194"/>
      <c r="X21" s="194"/>
      <c r="Y21" s="200"/>
      <c r="Z21" s="212"/>
    </row>
    <row r="22" spans="1:26" ht="12.95" customHeight="1" x14ac:dyDescent="0.15">
      <c r="A22" s="211"/>
      <c r="B22" s="202" t="s">
        <v>130</v>
      </c>
      <c r="C22" s="203" t="s">
        <v>80</v>
      </c>
      <c r="D22" s="203" t="s">
        <v>135</v>
      </c>
      <c r="E22" s="203"/>
      <c r="F22" s="203"/>
      <c r="G22" s="203"/>
      <c r="H22" s="203"/>
      <c r="I22" s="203"/>
      <c r="J22" s="203"/>
      <c r="K22" s="203"/>
      <c r="L22" s="204"/>
      <c r="M22" s="212"/>
      <c r="N22" s="211"/>
      <c r="O22" s="199"/>
      <c r="P22" s="194"/>
      <c r="Q22" s="194"/>
      <c r="R22" s="194"/>
      <c r="S22" s="194"/>
      <c r="T22" s="194"/>
      <c r="U22" s="194"/>
      <c r="V22" s="194"/>
      <c r="W22" s="194"/>
      <c r="X22" s="194"/>
      <c r="Y22" s="200"/>
      <c r="Z22" s="212"/>
    </row>
    <row r="23" spans="1:26" ht="12.95" customHeight="1" x14ac:dyDescent="0.15">
      <c r="A23" s="211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2"/>
      <c r="N23" s="211"/>
      <c r="O23" s="199"/>
      <c r="P23" s="194"/>
      <c r="Q23" s="194"/>
      <c r="R23" s="194"/>
      <c r="S23" s="194"/>
      <c r="T23" s="194"/>
      <c r="U23" s="194"/>
      <c r="V23" s="194"/>
      <c r="W23" s="194"/>
      <c r="X23" s="194"/>
      <c r="Y23" s="200"/>
      <c r="Z23" s="212"/>
    </row>
    <row r="24" spans="1:26" ht="12.95" customHeight="1" x14ac:dyDescent="0.15">
      <c r="A24" s="211"/>
      <c r="B24" s="196" t="s">
        <v>136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212"/>
      <c r="N24" s="211"/>
      <c r="O24" s="199"/>
      <c r="P24" s="194"/>
      <c r="Q24" s="194"/>
      <c r="R24" s="194"/>
      <c r="S24" s="194"/>
      <c r="T24" s="194"/>
      <c r="U24" s="194"/>
      <c r="V24" s="194"/>
      <c r="W24" s="194"/>
      <c r="X24" s="194"/>
      <c r="Y24" s="200"/>
      <c r="Z24" s="212"/>
    </row>
    <row r="25" spans="1:26" ht="12.95" customHeight="1" x14ac:dyDescent="0.15">
      <c r="A25" s="211"/>
      <c r="B25" s="205" t="s">
        <v>151</v>
      </c>
      <c r="C25" s="194" t="s">
        <v>150</v>
      </c>
      <c r="D25" s="194" t="s">
        <v>137</v>
      </c>
      <c r="E25" s="194"/>
      <c r="F25" s="194"/>
      <c r="G25" s="194"/>
      <c r="H25" s="194"/>
      <c r="I25" s="194"/>
      <c r="J25" s="194"/>
      <c r="K25" s="194"/>
      <c r="L25" s="200"/>
      <c r="M25" s="212"/>
      <c r="N25" s="211"/>
      <c r="O25" s="199"/>
      <c r="P25" s="194"/>
      <c r="Q25" s="194"/>
      <c r="R25" s="194"/>
      <c r="S25" s="194"/>
      <c r="T25" s="194"/>
      <c r="U25" s="194"/>
      <c r="V25" s="194"/>
      <c r="W25" s="194"/>
      <c r="X25" s="194"/>
      <c r="Y25" s="200"/>
      <c r="Z25" s="212"/>
    </row>
    <row r="26" spans="1:26" ht="12.95" customHeight="1" x14ac:dyDescent="0.15">
      <c r="A26" s="211"/>
      <c r="B26" s="205" t="s">
        <v>152</v>
      </c>
      <c r="C26" s="194" t="s">
        <v>86</v>
      </c>
      <c r="D26" s="194" t="s">
        <v>140</v>
      </c>
      <c r="E26" s="194"/>
      <c r="F26" s="194"/>
      <c r="G26" s="194"/>
      <c r="H26" s="194"/>
      <c r="I26" s="194"/>
      <c r="J26" s="194"/>
      <c r="K26" s="194"/>
      <c r="L26" s="200"/>
      <c r="M26" s="212"/>
      <c r="N26" s="211"/>
      <c r="O26" s="199"/>
      <c r="P26" s="194"/>
      <c r="Q26" s="194"/>
      <c r="R26" s="194"/>
      <c r="S26" s="194"/>
      <c r="T26" s="194"/>
      <c r="U26" s="194"/>
      <c r="V26" s="194"/>
      <c r="W26" s="194"/>
      <c r="X26" s="194"/>
      <c r="Y26" s="200"/>
      <c r="Z26" s="212"/>
    </row>
    <row r="27" spans="1:26" ht="12.95" customHeight="1" x14ac:dyDescent="0.15">
      <c r="A27" s="211"/>
      <c r="B27" s="205"/>
      <c r="C27" s="194"/>
      <c r="D27" s="194" t="s">
        <v>139</v>
      </c>
      <c r="E27" s="194"/>
      <c r="F27" s="194"/>
      <c r="G27" s="194"/>
      <c r="H27" s="194"/>
      <c r="I27" s="194"/>
      <c r="J27" s="194"/>
      <c r="K27" s="194"/>
      <c r="L27" s="200"/>
      <c r="M27" s="212"/>
      <c r="N27" s="211"/>
      <c r="O27" s="207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12"/>
    </row>
    <row r="28" spans="1:26" ht="12.95" customHeight="1" x14ac:dyDescent="0.15">
      <c r="A28" s="211"/>
      <c r="B28" s="205" t="s">
        <v>153</v>
      </c>
      <c r="C28" s="194" t="s">
        <v>156</v>
      </c>
      <c r="D28" s="194" t="s">
        <v>141</v>
      </c>
      <c r="E28" s="194"/>
      <c r="F28" s="194"/>
      <c r="G28" s="194"/>
      <c r="H28" s="194"/>
      <c r="I28" s="194"/>
      <c r="J28" s="194"/>
      <c r="K28" s="194"/>
      <c r="L28" s="200"/>
      <c r="M28" s="212"/>
      <c r="N28" s="211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2"/>
    </row>
    <row r="29" spans="1:26" ht="12.95" customHeight="1" x14ac:dyDescent="0.15">
      <c r="A29" s="211"/>
      <c r="B29" s="205"/>
      <c r="C29" s="194"/>
      <c r="D29" s="194" t="s">
        <v>204</v>
      </c>
      <c r="E29" s="194"/>
      <c r="F29" s="194"/>
      <c r="G29" s="194"/>
      <c r="H29" s="194"/>
      <c r="I29" s="194"/>
      <c r="J29" s="194"/>
      <c r="K29" s="194"/>
      <c r="L29" s="200"/>
      <c r="M29" s="212"/>
      <c r="N29" s="211"/>
      <c r="O29" s="196" t="s">
        <v>181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8"/>
      <c r="Z29" s="212"/>
    </row>
    <row r="30" spans="1:26" ht="12.95" customHeight="1" x14ac:dyDescent="0.15">
      <c r="A30" s="211"/>
      <c r="B30" s="205"/>
      <c r="C30" s="194"/>
      <c r="D30" s="194" t="s">
        <v>205</v>
      </c>
      <c r="E30" s="194"/>
      <c r="F30" s="194"/>
      <c r="G30" s="194"/>
      <c r="H30" s="194"/>
      <c r="I30" s="194"/>
      <c r="J30" s="194"/>
      <c r="K30" s="194"/>
      <c r="L30" s="200"/>
      <c r="M30" s="212"/>
      <c r="N30" s="211"/>
      <c r="O30" s="199"/>
      <c r="P30" s="194"/>
      <c r="Q30" s="194"/>
      <c r="R30" s="194"/>
      <c r="S30" s="194"/>
      <c r="T30" s="194"/>
      <c r="U30" s="194"/>
      <c r="V30" s="194"/>
      <c r="W30" s="194"/>
      <c r="X30" s="194"/>
      <c r="Y30" s="200"/>
      <c r="Z30" s="212"/>
    </row>
    <row r="31" spans="1:26" ht="12.95" customHeight="1" x14ac:dyDescent="0.15">
      <c r="A31" s="211"/>
      <c r="B31" s="205" t="s">
        <v>154</v>
      </c>
      <c r="C31" s="194" t="s">
        <v>157</v>
      </c>
      <c r="D31" s="194" t="s">
        <v>142</v>
      </c>
      <c r="E31" s="194"/>
      <c r="F31" s="194"/>
      <c r="G31" s="194"/>
      <c r="H31" s="194"/>
      <c r="I31" s="194"/>
      <c r="J31" s="194"/>
      <c r="K31" s="194"/>
      <c r="L31" s="200"/>
      <c r="M31" s="212"/>
      <c r="N31" s="211"/>
      <c r="O31" s="199"/>
      <c r="P31" s="194"/>
      <c r="Q31" s="194"/>
      <c r="R31" s="194"/>
      <c r="S31" s="194"/>
      <c r="T31" s="194"/>
      <c r="U31" s="194"/>
      <c r="V31" s="194"/>
      <c r="W31" s="194"/>
      <c r="X31" s="194"/>
      <c r="Y31" s="200"/>
      <c r="Z31" s="212"/>
    </row>
    <row r="32" spans="1:26" ht="12.95" customHeight="1" x14ac:dyDescent="0.15">
      <c r="A32" s="211"/>
      <c r="B32" s="205"/>
      <c r="C32" s="194"/>
      <c r="D32" s="194" t="s">
        <v>182</v>
      </c>
      <c r="E32" s="194"/>
      <c r="F32" s="194"/>
      <c r="G32" s="194"/>
      <c r="H32" s="194"/>
      <c r="I32" s="194"/>
      <c r="J32" s="194"/>
      <c r="K32" s="194"/>
      <c r="L32" s="200"/>
      <c r="M32" s="212"/>
      <c r="N32" s="211"/>
      <c r="O32" s="199"/>
      <c r="P32" s="194"/>
      <c r="Q32" s="194"/>
      <c r="R32" s="194"/>
      <c r="S32" s="194"/>
      <c r="T32" s="194"/>
      <c r="U32" s="194"/>
      <c r="V32" s="194"/>
      <c r="W32" s="194"/>
      <c r="X32" s="194"/>
      <c r="Y32" s="200"/>
      <c r="Z32" s="212"/>
    </row>
    <row r="33" spans="1:26" ht="12.95" customHeight="1" x14ac:dyDescent="0.15">
      <c r="A33" s="211"/>
      <c r="B33" s="205"/>
      <c r="C33" s="194"/>
      <c r="D33" s="194" t="s">
        <v>143</v>
      </c>
      <c r="E33" s="194"/>
      <c r="F33" s="194"/>
      <c r="G33" s="194"/>
      <c r="H33" s="194"/>
      <c r="I33" s="194"/>
      <c r="J33" s="194"/>
      <c r="K33" s="194"/>
      <c r="L33" s="200"/>
      <c r="M33" s="212"/>
      <c r="N33" s="211"/>
      <c r="O33" s="199"/>
      <c r="P33" s="194"/>
      <c r="Q33" s="194"/>
      <c r="R33" s="194"/>
      <c r="S33" s="194"/>
      <c r="T33" s="194"/>
      <c r="U33" s="194"/>
      <c r="V33" s="194"/>
      <c r="W33" s="194"/>
      <c r="X33" s="194"/>
      <c r="Y33" s="200"/>
      <c r="Z33" s="212"/>
    </row>
    <row r="34" spans="1:26" ht="12.95" customHeight="1" x14ac:dyDescent="0.15">
      <c r="A34" s="211"/>
      <c r="B34" s="205"/>
      <c r="C34" s="194"/>
      <c r="D34" s="194" t="s">
        <v>144</v>
      </c>
      <c r="E34" s="194"/>
      <c r="F34" s="194"/>
      <c r="G34" s="194"/>
      <c r="H34" s="194"/>
      <c r="I34" s="194"/>
      <c r="J34" s="194"/>
      <c r="K34" s="194"/>
      <c r="L34" s="200"/>
      <c r="M34" s="212"/>
      <c r="N34" s="211"/>
      <c r="O34" s="199"/>
      <c r="P34" s="194"/>
      <c r="Q34" s="194"/>
      <c r="R34" s="194"/>
      <c r="S34" s="194"/>
      <c r="T34" s="194"/>
      <c r="U34" s="194"/>
      <c r="V34" s="194"/>
      <c r="W34" s="194"/>
      <c r="X34" s="194"/>
      <c r="Y34" s="200"/>
      <c r="Z34" s="212"/>
    </row>
    <row r="35" spans="1:26" ht="12.95" customHeight="1" x14ac:dyDescent="0.15">
      <c r="A35" s="211"/>
      <c r="B35" s="205"/>
      <c r="C35" s="194"/>
      <c r="D35" s="194" t="s">
        <v>145</v>
      </c>
      <c r="E35" s="194"/>
      <c r="F35" s="194"/>
      <c r="G35" s="194"/>
      <c r="H35" s="194"/>
      <c r="I35" s="194"/>
      <c r="J35" s="194"/>
      <c r="K35" s="194"/>
      <c r="L35" s="200"/>
      <c r="M35" s="212"/>
      <c r="N35" s="211"/>
      <c r="O35" s="199"/>
      <c r="P35" s="194"/>
      <c r="Q35" s="194"/>
      <c r="R35" s="194"/>
      <c r="S35" s="194"/>
      <c r="T35" s="194"/>
      <c r="U35" s="194"/>
      <c r="V35" s="194"/>
      <c r="W35" s="194"/>
      <c r="X35" s="194"/>
      <c r="Y35" s="200"/>
      <c r="Z35" s="212"/>
    </row>
    <row r="36" spans="1:26" ht="12.95" customHeight="1" x14ac:dyDescent="0.15">
      <c r="A36" s="211"/>
      <c r="B36" s="205"/>
      <c r="C36" s="194"/>
      <c r="D36" s="194" t="s">
        <v>147</v>
      </c>
      <c r="E36" s="194"/>
      <c r="F36" s="194"/>
      <c r="G36" s="194"/>
      <c r="H36" s="194"/>
      <c r="I36" s="194"/>
      <c r="J36" s="194"/>
      <c r="K36" s="194"/>
      <c r="L36" s="200"/>
      <c r="M36" s="212"/>
      <c r="N36" s="211"/>
      <c r="O36" s="199"/>
      <c r="P36" s="194"/>
      <c r="Q36" s="194"/>
      <c r="R36" s="194"/>
      <c r="S36" s="194"/>
      <c r="T36" s="194"/>
      <c r="U36" s="194"/>
      <c r="V36" s="194"/>
      <c r="W36" s="194"/>
      <c r="X36" s="194"/>
      <c r="Y36" s="200"/>
      <c r="Z36" s="212"/>
    </row>
    <row r="37" spans="1:26" ht="12.95" customHeight="1" x14ac:dyDescent="0.15">
      <c r="A37" s="211"/>
      <c r="B37" s="205"/>
      <c r="C37" s="194"/>
      <c r="D37" s="194" t="s">
        <v>183</v>
      </c>
      <c r="E37" s="194"/>
      <c r="F37" s="194"/>
      <c r="G37" s="194"/>
      <c r="H37" s="194"/>
      <c r="I37" s="194"/>
      <c r="J37" s="194"/>
      <c r="K37" s="194"/>
      <c r="L37" s="200"/>
      <c r="M37" s="212"/>
      <c r="N37" s="211"/>
      <c r="O37" s="199"/>
      <c r="P37" s="194"/>
      <c r="Q37" s="194"/>
      <c r="R37" s="194"/>
      <c r="S37" s="194"/>
      <c r="T37" s="194"/>
      <c r="U37" s="194"/>
      <c r="V37" s="194"/>
      <c r="W37" s="194"/>
      <c r="X37" s="194"/>
      <c r="Y37" s="200"/>
      <c r="Z37" s="212"/>
    </row>
    <row r="38" spans="1:26" ht="12.95" customHeight="1" x14ac:dyDescent="0.15">
      <c r="A38" s="211"/>
      <c r="B38" s="205"/>
      <c r="C38" s="194"/>
      <c r="D38" s="194" t="s">
        <v>184</v>
      </c>
      <c r="E38" s="194"/>
      <c r="F38" s="194"/>
      <c r="G38" s="194"/>
      <c r="H38" s="194"/>
      <c r="I38" s="194"/>
      <c r="J38" s="194"/>
      <c r="K38" s="194"/>
      <c r="L38" s="200"/>
      <c r="M38" s="212"/>
      <c r="N38" s="211"/>
      <c r="O38" s="199"/>
      <c r="P38" s="194"/>
      <c r="Q38" s="194"/>
      <c r="R38" s="194"/>
      <c r="S38" s="194"/>
      <c r="T38" s="194"/>
      <c r="U38" s="194"/>
      <c r="V38" s="194"/>
      <c r="W38" s="194"/>
      <c r="X38" s="194"/>
      <c r="Y38" s="200"/>
      <c r="Z38" s="212"/>
    </row>
    <row r="39" spans="1:26" ht="12.95" customHeight="1" x14ac:dyDescent="0.15">
      <c r="A39" s="211"/>
      <c r="B39" s="205"/>
      <c r="C39" s="194"/>
      <c r="D39" s="194" t="s">
        <v>179</v>
      </c>
      <c r="E39" s="194"/>
      <c r="F39" s="194"/>
      <c r="G39" s="194"/>
      <c r="H39" s="194"/>
      <c r="I39" s="194"/>
      <c r="J39" s="194"/>
      <c r="K39" s="194"/>
      <c r="L39" s="200"/>
      <c r="M39" s="212"/>
      <c r="N39" s="211"/>
      <c r="O39" s="199"/>
      <c r="P39" s="194"/>
      <c r="Q39" s="194"/>
      <c r="R39" s="194"/>
      <c r="S39" s="194"/>
      <c r="T39" s="194"/>
      <c r="U39" s="194"/>
      <c r="V39" s="194"/>
      <c r="W39" s="194"/>
      <c r="X39" s="194"/>
      <c r="Y39" s="200"/>
      <c r="Z39" s="212"/>
    </row>
    <row r="40" spans="1:26" ht="12.95" customHeight="1" x14ac:dyDescent="0.15">
      <c r="A40" s="211"/>
      <c r="B40" s="205" t="s">
        <v>155</v>
      </c>
      <c r="C40" s="195" t="s">
        <v>158</v>
      </c>
      <c r="D40" s="194" t="s">
        <v>172</v>
      </c>
      <c r="E40" s="194"/>
      <c r="F40" s="194"/>
      <c r="G40" s="194"/>
      <c r="H40" s="194"/>
      <c r="I40" s="194"/>
      <c r="J40" s="194"/>
      <c r="K40" s="194"/>
      <c r="L40" s="200"/>
      <c r="M40" s="212"/>
      <c r="N40" s="211"/>
      <c r="O40" s="199"/>
      <c r="P40" s="194"/>
      <c r="Q40" s="194"/>
      <c r="R40" s="194"/>
      <c r="S40" s="194"/>
      <c r="T40" s="194"/>
      <c r="U40" s="194"/>
      <c r="V40" s="194"/>
      <c r="W40" s="194"/>
      <c r="X40" s="194"/>
      <c r="Y40" s="200"/>
      <c r="Z40" s="212"/>
    </row>
    <row r="41" spans="1:26" ht="12.95" customHeight="1" x14ac:dyDescent="0.15">
      <c r="A41" s="211"/>
      <c r="B41" s="206"/>
      <c r="C41" s="203"/>
      <c r="D41" s="203" t="s">
        <v>159</v>
      </c>
      <c r="E41" s="203"/>
      <c r="F41" s="203"/>
      <c r="G41" s="203"/>
      <c r="H41" s="203"/>
      <c r="I41" s="203"/>
      <c r="J41" s="203"/>
      <c r="K41" s="203"/>
      <c r="L41" s="204"/>
      <c r="M41" s="212"/>
      <c r="N41" s="211"/>
      <c r="O41" s="199"/>
      <c r="P41" s="194"/>
      <c r="Q41" s="194"/>
      <c r="R41" s="194"/>
      <c r="S41" s="194"/>
      <c r="T41" s="194"/>
      <c r="U41" s="194"/>
      <c r="V41" s="194"/>
      <c r="W41" s="194"/>
      <c r="X41" s="194"/>
      <c r="Y41" s="200"/>
      <c r="Z41" s="212"/>
    </row>
    <row r="42" spans="1:26" ht="12.95" customHeight="1" x14ac:dyDescent="0.15">
      <c r="A42" s="211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2"/>
      <c r="N42" s="211"/>
      <c r="O42" s="199"/>
      <c r="P42" s="194"/>
      <c r="Q42" s="194"/>
      <c r="R42" s="194"/>
      <c r="S42" s="194"/>
      <c r="T42" s="194"/>
      <c r="U42" s="194"/>
      <c r="V42" s="194"/>
      <c r="W42" s="194"/>
      <c r="X42" s="194"/>
      <c r="Y42" s="200"/>
      <c r="Z42" s="212"/>
    </row>
    <row r="43" spans="1:26" ht="12.95" customHeight="1" x14ac:dyDescent="0.15">
      <c r="A43" s="211"/>
      <c r="B43" s="196" t="s">
        <v>160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8"/>
      <c r="M43" s="212"/>
      <c r="N43" s="211"/>
      <c r="O43" s="199"/>
      <c r="P43" s="194"/>
      <c r="Q43" s="194"/>
      <c r="R43" s="194"/>
      <c r="S43" s="194"/>
      <c r="T43" s="194"/>
      <c r="U43" s="194"/>
      <c r="V43" s="194"/>
      <c r="W43" s="194"/>
      <c r="X43" s="194"/>
      <c r="Y43" s="200"/>
      <c r="Z43" s="212"/>
    </row>
    <row r="44" spans="1:26" ht="12.95" customHeight="1" x14ac:dyDescent="0.15">
      <c r="A44" s="211"/>
      <c r="B44" s="205" t="s">
        <v>151</v>
      </c>
      <c r="C44" s="194" t="s">
        <v>161</v>
      </c>
      <c r="D44" s="194" t="s">
        <v>162</v>
      </c>
      <c r="E44" s="194"/>
      <c r="F44" s="194"/>
      <c r="G44" s="194"/>
      <c r="H44" s="194"/>
      <c r="I44" s="194"/>
      <c r="J44" s="194"/>
      <c r="K44" s="194"/>
      <c r="L44" s="200"/>
      <c r="M44" s="212"/>
      <c r="N44" s="211"/>
      <c r="O44" s="199"/>
      <c r="P44" s="194"/>
      <c r="Q44" s="194"/>
      <c r="R44" s="194"/>
      <c r="S44" s="194"/>
      <c r="T44" s="194"/>
      <c r="U44" s="194"/>
      <c r="V44" s="194"/>
      <c r="W44" s="194"/>
      <c r="X44" s="194"/>
      <c r="Y44" s="200"/>
      <c r="Z44" s="212"/>
    </row>
    <row r="45" spans="1:26" ht="12.95" customHeight="1" x14ac:dyDescent="0.15">
      <c r="A45" s="211"/>
      <c r="B45" s="199"/>
      <c r="C45" s="194"/>
      <c r="D45" s="194" t="s">
        <v>219</v>
      </c>
      <c r="E45" s="194"/>
      <c r="F45" s="194"/>
      <c r="G45" s="194"/>
      <c r="H45" s="194"/>
      <c r="I45" s="194"/>
      <c r="J45" s="194"/>
      <c r="K45" s="194"/>
      <c r="L45" s="200"/>
      <c r="M45" s="212"/>
      <c r="N45" s="211"/>
      <c r="O45" s="199"/>
      <c r="P45" s="194"/>
      <c r="Q45" s="194"/>
      <c r="R45" s="194"/>
      <c r="S45" s="194"/>
      <c r="T45" s="194"/>
      <c r="U45" s="194"/>
      <c r="V45" s="194"/>
      <c r="W45" s="194"/>
      <c r="X45" s="194"/>
      <c r="Y45" s="200"/>
      <c r="Z45" s="212"/>
    </row>
    <row r="46" spans="1:26" ht="12.95" customHeight="1" x14ac:dyDescent="0.15">
      <c r="A46" s="211"/>
      <c r="B46" s="205" t="s">
        <v>152</v>
      </c>
      <c r="C46" s="194" t="s">
        <v>163</v>
      </c>
      <c r="D46" s="194" t="s">
        <v>215</v>
      </c>
      <c r="E46" s="194"/>
      <c r="F46" s="194"/>
      <c r="G46" s="194"/>
      <c r="H46" s="194"/>
      <c r="I46" s="194"/>
      <c r="J46" s="194"/>
      <c r="K46" s="194"/>
      <c r="L46" s="200"/>
      <c r="M46" s="212"/>
      <c r="N46" s="211"/>
      <c r="O46" s="199"/>
      <c r="P46" s="194"/>
      <c r="Q46" s="194"/>
      <c r="R46" s="194"/>
      <c r="S46" s="194"/>
      <c r="T46" s="194"/>
      <c r="U46" s="194"/>
      <c r="V46" s="194"/>
      <c r="W46" s="194"/>
      <c r="X46" s="194"/>
      <c r="Y46" s="200"/>
      <c r="Z46" s="212"/>
    </row>
    <row r="47" spans="1:26" ht="12.95" customHeight="1" x14ac:dyDescent="0.15">
      <c r="A47" s="211"/>
      <c r="B47" s="199"/>
      <c r="C47" s="245" t="s">
        <v>188</v>
      </c>
      <c r="D47" s="194" t="s">
        <v>214</v>
      </c>
      <c r="E47" s="194"/>
      <c r="F47" s="194"/>
      <c r="G47" s="194"/>
      <c r="H47" s="194"/>
      <c r="I47" s="194"/>
      <c r="J47" s="194"/>
      <c r="K47" s="194"/>
      <c r="L47" s="200"/>
      <c r="M47" s="212"/>
      <c r="N47" s="211"/>
      <c r="O47" s="199"/>
      <c r="P47" s="194"/>
      <c r="Q47" s="194"/>
      <c r="R47" s="194"/>
      <c r="S47" s="194"/>
      <c r="T47" s="194"/>
      <c r="U47" s="194"/>
      <c r="V47" s="194"/>
      <c r="W47" s="194"/>
      <c r="X47" s="194"/>
      <c r="Y47" s="200"/>
      <c r="Z47" s="212"/>
    </row>
    <row r="48" spans="1:26" ht="12.95" customHeight="1" x14ac:dyDescent="0.15">
      <c r="A48" s="211"/>
      <c r="B48" s="199"/>
      <c r="C48" s="245"/>
      <c r="D48" s="194" t="s">
        <v>173</v>
      </c>
      <c r="E48" s="194"/>
      <c r="F48" s="194"/>
      <c r="G48" s="194"/>
      <c r="H48" s="194"/>
      <c r="I48" s="194"/>
      <c r="J48" s="194"/>
      <c r="K48" s="194"/>
      <c r="L48" s="200"/>
      <c r="M48" s="212"/>
      <c r="N48" s="211"/>
      <c r="O48" s="199"/>
      <c r="P48" s="194"/>
      <c r="Q48" s="194"/>
      <c r="R48" s="194"/>
      <c r="S48" s="194"/>
      <c r="T48" s="194"/>
      <c r="U48" s="194"/>
      <c r="V48" s="194"/>
      <c r="W48" s="194"/>
      <c r="X48" s="194"/>
      <c r="Y48" s="200"/>
      <c r="Z48" s="212"/>
    </row>
    <row r="49" spans="1:26" ht="12.95" customHeight="1" x14ac:dyDescent="0.15">
      <c r="A49" s="211"/>
      <c r="B49" s="205" t="s">
        <v>153</v>
      </c>
      <c r="C49" s="194" t="s">
        <v>164</v>
      </c>
      <c r="D49" s="194" t="s">
        <v>206</v>
      </c>
      <c r="E49" s="194"/>
      <c r="F49" s="194"/>
      <c r="G49" s="194"/>
      <c r="H49" s="194"/>
      <c r="I49" s="194"/>
      <c r="J49" s="194"/>
      <c r="K49" s="194"/>
      <c r="L49" s="200"/>
      <c r="M49" s="212"/>
      <c r="N49" s="211"/>
      <c r="O49" s="199"/>
      <c r="P49" s="194"/>
      <c r="Q49" s="194"/>
      <c r="R49" s="194"/>
      <c r="S49" s="194"/>
      <c r="T49" s="194"/>
      <c r="U49" s="194"/>
      <c r="V49" s="194"/>
      <c r="W49" s="194"/>
      <c r="X49" s="194"/>
      <c r="Y49" s="200"/>
      <c r="Z49" s="212"/>
    </row>
    <row r="50" spans="1:26" ht="12.95" customHeight="1" x14ac:dyDescent="0.15">
      <c r="A50" s="211"/>
      <c r="B50" s="199"/>
      <c r="C50" s="246" t="s">
        <v>197</v>
      </c>
      <c r="D50" s="194" t="s">
        <v>220</v>
      </c>
      <c r="E50" s="194"/>
      <c r="F50" s="194"/>
      <c r="G50" s="194"/>
      <c r="H50" s="194"/>
      <c r="I50" s="194"/>
      <c r="J50" s="194"/>
      <c r="K50" s="194"/>
      <c r="L50" s="200"/>
      <c r="M50" s="212"/>
      <c r="N50" s="211"/>
      <c r="O50" s="199"/>
      <c r="P50" s="194"/>
      <c r="Q50" s="194"/>
      <c r="R50" s="194"/>
      <c r="S50" s="194"/>
      <c r="T50" s="194"/>
      <c r="U50" s="194"/>
      <c r="V50" s="194"/>
      <c r="W50" s="194"/>
      <c r="X50" s="194"/>
      <c r="Y50" s="200"/>
      <c r="Z50" s="212"/>
    </row>
    <row r="51" spans="1:26" ht="12.95" customHeight="1" x14ac:dyDescent="0.15">
      <c r="A51" s="211"/>
      <c r="B51" s="199"/>
      <c r="C51" s="194"/>
      <c r="D51" s="249" t="s">
        <v>207</v>
      </c>
      <c r="E51" s="194"/>
      <c r="F51" s="194"/>
      <c r="G51" s="194"/>
      <c r="H51" s="194"/>
      <c r="I51" s="194"/>
      <c r="J51" s="194"/>
      <c r="K51" s="194"/>
      <c r="L51" s="200"/>
      <c r="M51" s="212"/>
      <c r="N51" s="211"/>
      <c r="O51" s="199"/>
      <c r="P51" s="194"/>
      <c r="Q51" s="194"/>
      <c r="R51" s="194"/>
      <c r="S51" s="194"/>
      <c r="T51" s="194"/>
      <c r="U51" s="194"/>
      <c r="V51" s="194"/>
      <c r="W51" s="194"/>
      <c r="X51" s="194"/>
      <c r="Y51" s="200"/>
      <c r="Z51" s="212"/>
    </row>
    <row r="52" spans="1:26" ht="12.95" customHeight="1" x14ac:dyDescent="0.15">
      <c r="A52" s="211"/>
      <c r="B52" s="199"/>
      <c r="C52" s="194"/>
      <c r="D52" s="194" t="s">
        <v>199</v>
      </c>
      <c r="E52" s="194"/>
      <c r="F52" s="194"/>
      <c r="G52" s="194"/>
      <c r="H52" s="194"/>
      <c r="I52" s="194"/>
      <c r="J52" s="194"/>
      <c r="K52" s="194"/>
      <c r="L52" s="200"/>
      <c r="M52" s="212"/>
      <c r="N52" s="211"/>
      <c r="O52" s="199"/>
      <c r="P52" s="194"/>
      <c r="Q52" s="194"/>
      <c r="R52" s="194"/>
      <c r="S52" s="194"/>
      <c r="T52" s="194"/>
      <c r="U52" s="194"/>
      <c r="V52" s="194"/>
      <c r="W52" s="194"/>
      <c r="X52" s="194"/>
      <c r="Y52" s="200"/>
      <c r="Z52" s="212"/>
    </row>
    <row r="53" spans="1:26" ht="12.95" customHeight="1" x14ac:dyDescent="0.15">
      <c r="A53" s="211"/>
      <c r="B53" s="199"/>
      <c r="C53" s="194"/>
      <c r="D53" s="194" t="s">
        <v>198</v>
      </c>
      <c r="E53" s="194"/>
      <c r="F53" s="194"/>
      <c r="G53" s="194"/>
      <c r="H53" s="194"/>
      <c r="I53" s="194"/>
      <c r="J53" s="194"/>
      <c r="K53" s="194"/>
      <c r="L53" s="200"/>
      <c r="M53" s="212"/>
      <c r="N53" s="211"/>
      <c r="O53" s="199"/>
      <c r="P53" s="194"/>
      <c r="Q53" s="194"/>
      <c r="R53" s="194"/>
      <c r="S53" s="194"/>
      <c r="T53" s="194"/>
      <c r="U53" s="194"/>
      <c r="V53" s="194"/>
      <c r="W53" s="194"/>
      <c r="X53" s="194"/>
      <c r="Y53" s="200"/>
      <c r="Z53" s="212"/>
    </row>
    <row r="54" spans="1:26" ht="12.95" customHeight="1" x14ac:dyDescent="0.15">
      <c r="A54" s="211"/>
      <c r="B54" s="207"/>
      <c r="C54" s="203"/>
      <c r="D54" s="232" t="s">
        <v>217</v>
      </c>
      <c r="E54" s="203"/>
      <c r="F54" s="203"/>
      <c r="G54" s="203"/>
      <c r="H54" s="203"/>
      <c r="I54" s="203"/>
      <c r="J54" s="203"/>
      <c r="K54" s="203"/>
      <c r="L54" s="204"/>
      <c r="M54" s="212"/>
      <c r="N54" s="211"/>
      <c r="O54" s="207"/>
      <c r="P54" s="203"/>
      <c r="Q54" s="203"/>
      <c r="R54" s="203"/>
      <c r="S54" s="203"/>
      <c r="T54" s="203"/>
      <c r="U54" s="203"/>
      <c r="V54" s="203"/>
      <c r="W54" s="203"/>
      <c r="X54" s="203"/>
      <c r="Y54" s="204"/>
      <c r="Z54" s="212"/>
    </row>
    <row r="55" spans="1:26" ht="12.95" customHeight="1" thickBot="1" x14ac:dyDescent="0.2">
      <c r="A55" s="211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2"/>
      <c r="N55" s="214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6"/>
    </row>
    <row r="56" spans="1:26" ht="12.95" customHeight="1" x14ac:dyDescent="0.15">
      <c r="A56" s="211"/>
      <c r="B56" s="196" t="s">
        <v>167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8"/>
      <c r="M56" s="212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2.95" customHeight="1" x14ac:dyDescent="0.15">
      <c r="A57" s="211"/>
      <c r="B57" s="199" t="s">
        <v>168</v>
      </c>
      <c r="C57" s="194"/>
      <c r="D57" s="194"/>
      <c r="E57" s="194"/>
      <c r="F57" s="194"/>
      <c r="G57" s="194"/>
      <c r="H57" s="194"/>
      <c r="I57" s="194"/>
      <c r="J57" s="194"/>
      <c r="K57" s="194"/>
      <c r="L57" s="200"/>
      <c r="M57" s="212"/>
      <c r="N57" s="148"/>
      <c r="O57" s="221"/>
      <c r="P57" s="148" t="s">
        <v>176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2.95" customHeight="1" x14ac:dyDescent="0.15">
      <c r="A58" s="211"/>
      <c r="B58" s="199" t="s">
        <v>169</v>
      </c>
      <c r="C58" s="194"/>
      <c r="D58" s="194"/>
      <c r="E58" s="194"/>
      <c r="F58" s="194"/>
      <c r="G58" s="194"/>
      <c r="H58" s="194"/>
      <c r="I58" s="194"/>
      <c r="J58" s="194"/>
      <c r="K58" s="194"/>
      <c r="L58" s="200"/>
      <c r="M58" s="212"/>
      <c r="N58" s="148"/>
      <c r="O58" s="148"/>
      <c r="P58" s="148" t="s">
        <v>177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2.95" customHeight="1" x14ac:dyDescent="0.15">
      <c r="A59" s="211"/>
      <c r="B59" s="199" t="s">
        <v>170</v>
      </c>
      <c r="C59" s="194"/>
      <c r="D59" s="194"/>
      <c r="E59" s="194"/>
      <c r="F59" s="194"/>
      <c r="G59" s="194"/>
      <c r="H59" s="194"/>
      <c r="I59" s="194"/>
      <c r="J59" s="194"/>
      <c r="K59" s="194"/>
      <c r="L59" s="200"/>
      <c r="M59" s="212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2.95" customHeight="1" x14ac:dyDescent="0.15">
      <c r="A60" s="211"/>
      <c r="B60" s="207" t="s">
        <v>171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4"/>
      <c r="M60" s="212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2.95" customHeight="1" thickBot="1" x14ac:dyDescent="0.2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6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</sheetData>
  <phoneticPr fontId="5"/>
  <pageMargins left="0.23622047244094491" right="0.23622047244094491" top="0.74803149606299213" bottom="0.74803149606299213" header="0.31496062992125984" footer="0.31496062992125984"/>
  <pageSetup paperSize="9" scale="98" orientation="portrait" horizontalDpi="4294967293" verticalDpi="0" r:id="rId1"/>
  <headerFooter>
    <oddHeader>&amp;C&amp;"HGｺﾞｼｯｸE,太字"&amp;28入力方法＆注意事項&amp;R&amp;"HGｺﾞｼｯｸE,標準"&amp;P/&amp;N</oddHeader>
    <oddFooter>&amp;R&amp;"HGｺﾞｼｯｸE,標準"厚木市陸上競技協会・競技記録部</oddFooter>
  </headerFooter>
  <ignoredErrors>
    <ignoredError sqref="B25:B4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B1:P221"/>
  <sheetViews>
    <sheetView zoomScaleNormal="100" zoomScaleSheetLayoutView="85"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D2" sqref="D2:F2"/>
    </sheetView>
  </sheetViews>
  <sheetFormatPr defaultColWidth="8.75" defaultRowHeight="14.25" x14ac:dyDescent="0.15"/>
  <cols>
    <col min="1" max="1" width="2.5" style="65" customWidth="1"/>
    <col min="2" max="2" width="4.5" style="65" customWidth="1"/>
    <col min="3" max="3" width="14.5" style="65" customWidth="1"/>
    <col min="4" max="4" width="18.125" style="65" customWidth="1"/>
    <col min="5" max="7" width="5.5" style="65" customWidth="1"/>
    <col min="8" max="8" width="18.125" style="65" customWidth="1"/>
    <col min="9" max="9" width="10.875" style="65" customWidth="1"/>
    <col min="10" max="10" width="1.875" style="65" customWidth="1"/>
    <col min="11" max="11" width="14.5" style="65" customWidth="1"/>
    <col min="12" max="12" width="18.125" style="65" customWidth="1"/>
    <col min="13" max="14" width="5.5" style="65" customWidth="1"/>
    <col min="15" max="15" width="18.125" style="65" customWidth="1"/>
    <col min="16" max="16" width="10.875" style="65" customWidth="1"/>
    <col min="17" max="16384" width="8.75" style="65"/>
  </cols>
  <sheetData>
    <row r="1" spans="2:16" ht="15.95" customHeight="1" thickBot="1" x14ac:dyDescent="0.2"/>
    <row r="2" spans="2:16" ht="15.95" customHeight="1" x14ac:dyDescent="0.15">
      <c r="C2" s="79" t="s">
        <v>3</v>
      </c>
      <c r="D2" s="283"/>
      <c r="E2" s="283"/>
      <c r="F2" s="284"/>
      <c r="G2" s="149"/>
      <c r="H2" s="66"/>
      <c r="I2" s="66"/>
      <c r="K2" s="89"/>
      <c r="L2" s="90"/>
      <c r="M2" s="90"/>
      <c r="N2" s="90"/>
      <c r="O2" s="66"/>
      <c r="P2" s="66"/>
    </row>
    <row r="3" spans="2:16" ht="15.95" customHeight="1" thickBot="1" x14ac:dyDescent="0.2">
      <c r="C3" s="80" t="s">
        <v>178</v>
      </c>
      <c r="D3" s="288"/>
      <c r="E3" s="288"/>
      <c r="F3" s="289"/>
      <c r="G3" s="290" t="s">
        <v>190</v>
      </c>
      <c r="H3" s="291"/>
      <c r="I3" s="291"/>
      <c r="J3" s="291"/>
      <c r="K3" s="291"/>
      <c r="L3" s="291"/>
      <c r="M3" s="90"/>
      <c r="N3" s="90"/>
      <c r="O3" s="66"/>
      <c r="P3" s="66"/>
    </row>
    <row r="4" spans="2:16" ht="15.95" customHeight="1" thickBot="1" x14ac:dyDescent="0.2">
      <c r="C4" s="80" t="s">
        <v>4</v>
      </c>
      <c r="D4" s="288"/>
      <c r="E4" s="288"/>
      <c r="F4" s="289"/>
      <c r="G4" s="149"/>
      <c r="H4" s="66"/>
      <c r="I4" s="66"/>
      <c r="K4" s="122" t="s">
        <v>99</v>
      </c>
      <c r="L4" s="129">
        <v>30</v>
      </c>
      <c r="M4" s="90"/>
      <c r="N4" s="90"/>
      <c r="O4" s="66"/>
      <c r="P4" s="66"/>
    </row>
    <row r="5" spans="2:16" ht="15.95" customHeight="1" thickBot="1" x14ac:dyDescent="0.2">
      <c r="C5" s="80" t="s">
        <v>21</v>
      </c>
      <c r="D5" s="288"/>
      <c r="E5" s="288"/>
      <c r="F5" s="289"/>
      <c r="G5" s="149"/>
      <c r="H5" s="66"/>
      <c r="I5" s="66"/>
      <c r="K5" s="89"/>
      <c r="L5" s="90"/>
      <c r="M5" s="90"/>
      <c r="N5" s="90"/>
      <c r="O5" s="66"/>
      <c r="P5" s="66"/>
    </row>
    <row r="6" spans="2:16" ht="15.95" customHeight="1" thickBot="1" x14ac:dyDescent="0.2">
      <c r="C6" s="80" t="s">
        <v>69</v>
      </c>
      <c r="D6" s="288"/>
      <c r="E6" s="288"/>
      <c r="F6" s="289"/>
      <c r="G6" s="149"/>
      <c r="H6" s="66"/>
      <c r="I6" s="66"/>
      <c r="K6" s="124"/>
      <c r="L6" s="123" t="s">
        <v>98</v>
      </c>
      <c r="M6" s="90"/>
      <c r="N6" s="90"/>
      <c r="O6" s="66"/>
      <c r="P6" s="66"/>
    </row>
    <row r="7" spans="2:16" ht="15.95" customHeight="1" x14ac:dyDescent="0.15">
      <c r="C7" s="80" t="s">
        <v>70</v>
      </c>
      <c r="D7" s="288"/>
      <c r="E7" s="288"/>
      <c r="F7" s="289"/>
      <c r="G7" s="149"/>
      <c r="H7" s="66"/>
      <c r="I7" s="66"/>
      <c r="K7" s="125" t="s">
        <v>96</v>
      </c>
      <c r="L7" s="127" t="str">
        <f>IF($D$8="","",IF($D$8=1,300,500))</f>
        <v/>
      </c>
      <c r="M7" s="90"/>
      <c r="N7" s="90"/>
      <c r="O7" s="66"/>
      <c r="P7" s="66"/>
    </row>
    <row r="8" spans="2:16" ht="15.95" customHeight="1" thickBot="1" x14ac:dyDescent="0.2">
      <c r="C8" s="81" t="s">
        <v>71</v>
      </c>
      <c r="D8" s="285"/>
      <c r="E8" s="286"/>
      <c r="F8" s="287"/>
      <c r="G8" s="280" t="s">
        <v>81</v>
      </c>
      <c r="H8" s="281"/>
      <c r="I8" s="281"/>
      <c r="K8" s="126" t="s">
        <v>97</v>
      </c>
      <c r="L8" s="128" t="str">
        <f>IF($D$8="","",IF($D$8=1,500,1000))</f>
        <v/>
      </c>
      <c r="M8" s="90"/>
      <c r="N8" s="90"/>
      <c r="O8" s="66"/>
      <c r="P8" s="66"/>
    </row>
    <row r="9" spans="2:16" ht="15.95" customHeight="1" x14ac:dyDescent="0.15"/>
    <row r="10" spans="2:16" ht="15.95" customHeight="1" thickBot="1" x14ac:dyDescent="0.2">
      <c r="B10" s="282" t="s">
        <v>118</v>
      </c>
      <c r="C10" s="282"/>
      <c r="K10" s="88"/>
      <c r="L10" s="220" t="s">
        <v>174</v>
      </c>
      <c r="M10" s="88"/>
      <c r="N10" s="88"/>
      <c r="O10" s="88"/>
      <c r="P10" s="88"/>
    </row>
    <row r="11" spans="2:16" ht="15.95" customHeight="1" thickBot="1" x14ac:dyDescent="0.2">
      <c r="B11" s="121" t="s">
        <v>92</v>
      </c>
      <c r="C11" s="82" t="s">
        <v>75</v>
      </c>
      <c r="D11" s="83" t="s">
        <v>76</v>
      </c>
      <c r="E11" s="83" t="s">
        <v>77</v>
      </c>
      <c r="F11" s="83" t="s">
        <v>78</v>
      </c>
      <c r="G11" s="83" t="s">
        <v>119</v>
      </c>
      <c r="H11" s="83" t="s">
        <v>79</v>
      </c>
      <c r="I11" s="84" t="s">
        <v>80</v>
      </c>
      <c r="K11" s="88"/>
      <c r="L11" s="220" t="s">
        <v>175</v>
      </c>
      <c r="M11" s="88"/>
      <c r="N11" s="88"/>
      <c r="O11" s="88"/>
      <c r="P11" s="88"/>
    </row>
    <row r="12" spans="2:16" ht="15.95" customHeight="1" x14ac:dyDescent="0.15">
      <c r="B12" s="85">
        <v>1</v>
      </c>
      <c r="C12" s="70"/>
      <c r="D12" s="71"/>
      <c r="E12" s="153"/>
      <c r="F12" s="153"/>
      <c r="G12" s="150"/>
      <c r="H12" s="71"/>
      <c r="I12" s="72"/>
      <c r="K12" s="231" t="s">
        <v>191</v>
      </c>
      <c r="L12" s="88"/>
      <c r="M12" s="88"/>
      <c r="N12" s="88"/>
      <c r="O12" s="88"/>
      <c r="P12" s="88"/>
    </row>
    <row r="13" spans="2:16" ht="15.95" customHeight="1" x14ac:dyDescent="0.15">
      <c r="B13" s="86">
        <v>2</v>
      </c>
      <c r="C13" s="73"/>
      <c r="D13" s="74"/>
      <c r="E13" s="154"/>
      <c r="F13" s="154"/>
      <c r="G13" s="151"/>
      <c r="H13" s="74"/>
      <c r="I13" s="75"/>
      <c r="K13" s="231" t="s">
        <v>208</v>
      </c>
      <c r="L13" s="88"/>
      <c r="M13" s="88"/>
      <c r="N13" s="88"/>
      <c r="O13" s="88"/>
      <c r="P13" s="88"/>
    </row>
    <row r="14" spans="2:16" ht="15.95" customHeight="1" x14ac:dyDescent="0.15">
      <c r="B14" s="86">
        <v>3</v>
      </c>
      <c r="C14" s="73"/>
      <c r="D14" s="74"/>
      <c r="E14" s="154"/>
      <c r="F14" s="154"/>
      <c r="G14" s="151"/>
      <c r="H14" s="74"/>
      <c r="I14" s="75"/>
      <c r="K14" s="231" t="s">
        <v>209</v>
      </c>
      <c r="L14" s="88"/>
      <c r="M14" s="88"/>
      <c r="N14" s="88"/>
      <c r="O14" s="88"/>
      <c r="P14" s="88"/>
    </row>
    <row r="15" spans="2:16" ht="15.95" customHeight="1" x14ac:dyDescent="0.15">
      <c r="B15" s="86">
        <v>4</v>
      </c>
      <c r="C15" s="73"/>
      <c r="D15" s="74"/>
      <c r="E15" s="154"/>
      <c r="F15" s="154"/>
      <c r="G15" s="151"/>
      <c r="H15" s="74"/>
      <c r="I15" s="75"/>
      <c r="K15" s="231" t="s">
        <v>193</v>
      </c>
      <c r="L15" s="88"/>
      <c r="M15" s="88"/>
      <c r="N15" s="88"/>
      <c r="O15" s="88"/>
      <c r="P15" s="88"/>
    </row>
    <row r="16" spans="2:16" ht="15.95" customHeight="1" x14ac:dyDescent="0.15">
      <c r="B16" s="86">
        <v>5</v>
      </c>
      <c r="C16" s="73"/>
      <c r="D16" s="74"/>
      <c r="E16" s="154"/>
      <c r="F16" s="154"/>
      <c r="G16" s="151"/>
      <c r="H16" s="74"/>
      <c r="I16" s="75"/>
      <c r="K16" s="231" t="s">
        <v>194</v>
      </c>
      <c r="L16" s="88"/>
      <c r="M16" s="88"/>
      <c r="N16" s="88"/>
      <c r="O16" s="88"/>
      <c r="P16" s="88"/>
    </row>
    <row r="17" spans="2:16" ht="15.95" customHeight="1" x14ac:dyDescent="0.15">
      <c r="B17" s="86">
        <v>6</v>
      </c>
      <c r="C17" s="73"/>
      <c r="D17" s="74"/>
      <c r="E17" s="154"/>
      <c r="F17" s="154"/>
      <c r="G17" s="151"/>
      <c r="H17" s="74"/>
      <c r="I17" s="75"/>
      <c r="K17" s="231" t="s">
        <v>192</v>
      </c>
      <c r="L17" s="88"/>
      <c r="M17" s="88"/>
      <c r="N17" s="88"/>
      <c r="O17" s="88"/>
      <c r="P17" s="88"/>
    </row>
    <row r="18" spans="2:16" ht="15.95" customHeight="1" x14ac:dyDescent="0.15">
      <c r="B18" s="86">
        <v>7</v>
      </c>
      <c r="C18" s="73"/>
      <c r="D18" s="74"/>
      <c r="E18" s="154"/>
      <c r="F18" s="154"/>
      <c r="G18" s="151"/>
      <c r="H18" s="74"/>
      <c r="I18" s="75"/>
      <c r="K18" s="231" t="s">
        <v>218</v>
      </c>
      <c r="L18" s="88"/>
      <c r="M18" s="88"/>
      <c r="N18" s="88"/>
      <c r="O18" s="88"/>
      <c r="P18" s="88"/>
    </row>
    <row r="19" spans="2:16" ht="15.95" customHeight="1" x14ac:dyDescent="0.15">
      <c r="B19" s="86">
        <v>8</v>
      </c>
      <c r="C19" s="73"/>
      <c r="D19" s="74"/>
      <c r="E19" s="154"/>
      <c r="F19" s="154"/>
      <c r="G19" s="151"/>
      <c r="H19" s="74"/>
      <c r="I19" s="75"/>
      <c r="K19" s="88"/>
      <c r="L19" s="88"/>
      <c r="M19" s="88"/>
      <c r="N19" s="88"/>
      <c r="O19" s="88"/>
      <c r="P19" s="88"/>
    </row>
    <row r="20" spans="2:16" ht="15.95" customHeight="1" x14ac:dyDescent="0.15">
      <c r="B20" s="86">
        <v>9</v>
      </c>
      <c r="C20" s="73"/>
      <c r="D20" s="74"/>
      <c r="E20" s="154"/>
      <c r="F20" s="154"/>
      <c r="G20" s="151"/>
      <c r="H20" s="74"/>
      <c r="I20" s="75"/>
      <c r="K20" s="88"/>
      <c r="L20" s="88"/>
      <c r="M20" s="88"/>
      <c r="N20" s="88"/>
      <c r="O20" s="88"/>
      <c r="P20" s="88"/>
    </row>
    <row r="21" spans="2:16" ht="15.95" customHeight="1" x14ac:dyDescent="0.15">
      <c r="B21" s="86">
        <v>10</v>
      </c>
      <c r="C21" s="73"/>
      <c r="D21" s="74"/>
      <c r="E21" s="154"/>
      <c r="F21" s="154"/>
      <c r="G21" s="151"/>
      <c r="H21" s="74"/>
      <c r="I21" s="75"/>
      <c r="K21" s="88"/>
      <c r="L21" s="88"/>
      <c r="M21" s="88"/>
      <c r="N21" s="88"/>
      <c r="O21" s="88"/>
      <c r="P21" s="88"/>
    </row>
    <row r="22" spans="2:16" ht="15.95" customHeight="1" x14ac:dyDescent="0.15">
      <c r="B22" s="86">
        <v>11</v>
      </c>
      <c r="C22" s="73"/>
      <c r="D22" s="74"/>
      <c r="E22" s="154"/>
      <c r="F22" s="154"/>
      <c r="G22" s="151"/>
      <c r="H22" s="74"/>
      <c r="I22" s="75"/>
      <c r="K22" s="88"/>
      <c r="L22" s="88"/>
      <c r="M22" s="88"/>
      <c r="N22" s="88"/>
      <c r="O22" s="88"/>
      <c r="P22" s="88"/>
    </row>
    <row r="23" spans="2:16" ht="15.95" customHeight="1" x14ac:dyDescent="0.15">
      <c r="B23" s="86">
        <v>12</v>
      </c>
      <c r="C23" s="73"/>
      <c r="D23" s="74"/>
      <c r="E23" s="154"/>
      <c r="F23" s="154"/>
      <c r="G23" s="151"/>
      <c r="H23" s="74"/>
      <c r="I23" s="75"/>
      <c r="K23" s="88"/>
      <c r="L23" s="88"/>
      <c r="M23" s="88"/>
      <c r="N23" s="88"/>
      <c r="O23" s="88"/>
      <c r="P23" s="88"/>
    </row>
    <row r="24" spans="2:16" ht="15.95" customHeight="1" x14ac:dyDescent="0.15">
      <c r="B24" s="86">
        <v>13</v>
      </c>
      <c r="C24" s="73"/>
      <c r="D24" s="74"/>
      <c r="E24" s="154"/>
      <c r="F24" s="154"/>
      <c r="G24" s="151"/>
      <c r="H24" s="74"/>
      <c r="I24" s="75"/>
      <c r="K24" s="88"/>
      <c r="L24" s="88"/>
      <c r="M24" s="88"/>
      <c r="N24" s="88"/>
      <c r="O24" s="88"/>
      <c r="P24" s="88"/>
    </row>
    <row r="25" spans="2:16" ht="15.95" customHeight="1" x14ac:dyDescent="0.15">
      <c r="B25" s="86">
        <v>14</v>
      </c>
      <c r="C25" s="73"/>
      <c r="D25" s="74"/>
      <c r="E25" s="154"/>
      <c r="F25" s="154"/>
      <c r="G25" s="151"/>
      <c r="H25" s="74"/>
      <c r="I25" s="75"/>
      <c r="K25" s="88"/>
      <c r="L25" s="88"/>
      <c r="M25" s="88"/>
      <c r="N25" s="88"/>
      <c r="O25" s="88"/>
      <c r="P25" s="88"/>
    </row>
    <row r="26" spans="2:16" ht="15.95" customHeight="1" x14ac:dyDescent="0.15">
      <c r="B26" s="86">
        <v>15</v>
      </c>
      <c r="C26" s="73"/>
      <c r="D26" s="74"/>
      <c r="E26" s="154"/>
      <c r="F26" s="154"/>
      <c r="G26" s="151"/>
      <c r="H26" s="74"/>
      <c r="I26" s="75"/>
      <c r="K26" s="88"/>
      <c r="L26" s="88"/>
      <c r="M26" s="88"/>
      <c r="N26" s="88"/>
      <c r="O26" s="88"/>
      <c r="P26" s="88"/>
    </row>
    <row r="27" spans="2:16" ht="15.95" customHeight="1" x14ac:dyDescent="0.15">
      <c r="B27" s="86">
        <v>16</v>
      </c>
      <c r="C27" s="73"/>
      <c r="D27" s="74"/>
      <c r="E27" s="154"/>
      <c r="F27" s="154"/>
      <c r="G27" s="151"/>
      <c r="H27" s="74"/>
      <c r="I27" s="75"/>
      <c r="K27" s="88"/>
      <c r="L27" s="88"/>
      <c r="M27" s="88"/>
      <c r="N27" s="88"/>
      <c r="O27" s="88"/>
      <c r="P27" s="88"/>
    </row>
    <row r="28" spans="2:16" ht="15.95" customHeight="1" x14ac:dyDescent="0.15">
      <c r="B28" s="86">
        <v>17</v>
      </c>
      <c r="C28" s="73"/>
      <c r="D28" s="74"/>
      <c r="E28" s="154"/>
      <c r="F28" s="154"/>
      <c r="G28" s="151"/>
      <c r="H28" s="74"/>
      <c r="I28" s="75"/>
      <c r="K28" s="88"/>
      <c r="L28" s="88"/>
      <c r="M28" s="88"/>
      <c r="N28" s="88"/>
      <c r="O28" s="88"/>
      <c r="P28" s="88"/>
    </row>
    <row r="29" spans="2:16" ht="15.95" customHeight="1" x14ac:dyDescent="0.15">
      <c r="B29" s="86">
        <v>18</v>
      </c>
      <c r="C29" s="73"/>
      <c r="D29" s="74"/>
      <c r="E29" s="154"/>
      <c r="F29" s="154"/>
      <c r="G29" s="151"/>
      <c r="H29" s="74"/>
      <c r="I29" s="75"/>
      <c r="K29" s="88"/>
      <c r="L29" s="88"/>
      <c r="M29" s="88"/>
      <c r="N29" s="88"/>
      <c r="O29" s="88"/>
      <c r="P29" s="88"/>
    </row>
    <row r="30" spans="2:16" ht="15.95" customHeight="1" x14ac:dyDescent="0.15">
      <c r="B30" s="86">
        <v>19</v>
      </c>
      <c r="C30" s="73"/>
      <c r="D30" s="74"/>
      <c r="E30" s="154"/>
      <c r="F30" s="154"/>
      <c r="G30" s="151"/>
      <c r="H30" s="74"/>
      <c r="I30" s="75"/>
      <c r="K30" s="88"/>
      <c r="L30" s="88"/>
      <c r="M30" s="88"/>
      <c r="N30" s="88"/>
      <c r="O30" s="88"/>
      <c r="P30" s="88"/>
    </row>
    <row r="31" spans="2:16" ht="15.95" customHeight="1" x14ac:dyDescent="0.15">
      <c r="B31" s="86">
        <v>20</v>
      </c>
      <c r="C31" s="73"/>
      <c r="D31" s="74"/>
      <c r="E31" s="154"/>
      <c r="F31" s="154"/>
      <c r="G31" s="151"/>
      <c r="H31" s="74"/>
      <c r="I31" s="75"/>
      <c r="K31" s="88"/>
      <c r="L31" s="88"/>
      <c r="M31" s="88"/>
      <c r="N31" s="88"/>
      <c r="O31" s="88"/>
      <c r="P31" s="88"/>
    </row>
    <row r="32" spans="2:16" ht="15.95" customHeight="1" x14ac:dyDescent="0.15">
      <c r="B32" s="86">
        <v>21</v>
      </c>
      <c r="C32" s="73"/>
      <c r="D32" s="74"/>
      <c r="E32" s="154"/>
      <c r="F32" s="154"/>
      <c r="G32" s="151"/>
      <c r="H32" s="74"/>
      <c r="I32" s="75"/>
      <c r="K32" s="88"/>
      <c r="L32" s="88"/>
      <c r="M32" s="88"/>
      <c r="N32" s="88"/>
      <c r="O32" s="88"/>
      <c r="P32" s="88"/>
    </row>
    <row r="33" spans="2:16" ht="15.95" customHeight="1" x14ac:dyDescent="0.15">
      <c r="B33" s="86">
        <v>22</v>
      </c>
      <c r="C33" s="73"/>
      <c r="D33" s="74"/>
      <c r="E33" s="154"/>
      <c r="F33" s="154"/>
      <c r="G33" s="151"/>
      <c r="H33" s="74"/>
      <c r="I33" s="75"/>
      <c r="K33" s="88"/>
      <c r="L33" s="88"/>
      <c r="M33" s="88"/>
      <c r="N33" s="88"/>
      <c r="O33" s="88"/>
      <c r="P33" s="88"/>
    </row>
    <row r="34" spans="2:16" ht="15.95" customHeight="1" x14ac:dyDescent="0.15">
      <c r="B34" s="86">
        <v>23</v>
      </c>
      <c r="C34" s="73"/>
      <c r="D34" s="74"/>
      <c r="E34" s="154"/>
      <c r="F34" s="154"/>
      <c r="G34" s="151"/>
      <c r="H34" s="74"/>
      <c r="I34" s="75"/>
      <c r="K34" s="88"/>
      <c r="L34" s="88"/>
      <c r="M34" s="88"/>
      <c r="N34" s="88"/>
      <c r="O34" s="88"/>
      <c r="P34" s="88"/>
    </row>
    <row r="35" spans="2:16" ht="15.95" customHeight="1" x14ac:dyDescent="0.15">
      <c r="B35" s="86">
        <v>24</v>
      </c>
      <c r="C35" s="73"/>
      <c r="D35" s="74"/>
      <c r="E35" s="154"/>
      <c r="F35" s="154"/>
      <c r="G35" s="151"/>
      <c r="H35" s="74"/>
      <c r="I35" s="75"/>
      <c r="K35" s="88"/>
      <c r="L35" s="88"/>
      <c r="M35" s="88"/>
      <c r="N35" s="88"/>
      <c r="O35" s="88"/>
      <c r="P35" s="88"/>
    </row>
    <row r="36" spans="2:16" ht="15.95" customHeight="1" x14ac:dyDescent="0.15">
      <c r="B36" s="86">
        <v>25</v>
      </c>
      <c r="C36" s="73"/>
      <c r="D36" s="74"/>
      <c r="E36" s="154"/>
      <c r="F36" s="154"/>
      <c r="G36" s="151"/>
      <c r="H36" s="74"/>
      <c r="I36" s="75"/>
      <c r="K36" s="88"/>
      <c r="L36" s="88"/>
      <c r="M36" s="88"/>
      <c r="N36" s="88"/>
      <c r="O36" s="88"/>
      <c r="P36" s="88"/>
    </row>
    <row r="37" spans="2:16" ht="15.95" customHeight="1" x14ac:dyDescent="0.15">
      <c r="B37" s="86">
        <v>26</v>
      </c>
      <c r="C37" s="73"/>
      <c r="D37" s="74"/>
      <c r="E37" s="154"/>
      <c r="F37" s="154"/>
      <c r="G37" s="151"/>
      <c r="H37" s="74"/>
      <c r="I37" s="75"/>
      <c r="K37" s="88"/>
      <c r="L37" s="88"/>
      <c r="M37" s="88"/>
      <c r="N37" s="88"/>
      <c r="O37" s="88"/>
      <c r="P37" s="88"/>
    </row>
    <row r="38" spans="2:16" ht="15.95" customHeight="1" x14ac:dyDescent="0.15">
      <c r="B38" s="86">
        <v>27</v>
      </c>
      <c r="C38" s="73"/>
      <c r="D38" s="74"/>
      <c r="E38" s="154"/>
      <c r="F38" s="154"/>
      <c r="G38" s="151"/>
      <c r="H38" s="74"/>
      <c r="I38" s="75"/>
      <c r="K38" s="88"/>
      <c r="L38" s="88"/>
      <c r="M38" s="88"/>
      <c r="N38" s="88"/>
      <c r="O38" s="88"/>
      <c r="P38" s="88"/>
    </row>
    <row r="39" spans="2:16" ht="15.95" customHeight="1" x14ac:dyDescent="0.15">
      <c r="B39" s="86">
        <v>28</v>
      </c>
      <c r="C39" s="73"/>
      <c r="D39" s="74"/>
      <c r="E39" s="154"/>
      <c r="F39" s="154"/>
      <c r="G39" s="151"/>
      <c r="H39" s="74"/>
      <c r="I39" s="75"/>
      <c r="K39" s="88"/>
      <c r="L39" s="88"/>
      <c r="M39" s="88"/>
      <c r="N39" s="88"/>
      <c r="O39" s="88"/>
      <c r="P39" s="88"/>
    </row>
    <row r="40" spans="2:16" ht="15.95" customHeight="1" x14ac:dyDescent="0.15">
      <c r="B40" s="86">
        <v>29</v>
      </c>
      <c r="C40" s="73"/>
      <c r="D40" s="74"/>
      <c r="E40" s="154"/>
      <c r="F40" s="154"/>
      <c r="G40" s="151"/>
      <c r="H40" s="74"/>
      <c r="I40" s="75"/>
      <c r="K40" s="88"/>
      <c r="L40" s="88"/>
      <c r="M40" s="88"/>
      <c r="N40" s="88"/>
      <c r="O40" s="88"/>
      <c r="P40" s="88"/>
    </row>
    <row r="41" spans="2:16" ht="15.95" customHeight="1" x14ac:dyDescent="0.15">
      <c r="B41" s="86">
        <v>30</v>
      </c>
      <c r="C41" s="73"/>
      <c r="D41" s="74"/>
      <c r="E41" s="154"/>
      <c r="F41" s="154"/>
      <c r="G41" s="151"/>
      <c r="H41" s="74"/>
      <c r="I41" s="75"/>
      <c r="K41" s="88"/>
      <c r="L41" s="88"/>
      <c r="M41" s="88"/>
      <c r="N41" s="88"/>
      <c r="O41" s="88"/>
      <c r="P41" s="88"/>
    </row>
    <row r="42" spans="2:16" ht="15.95" customHeight="1" x14ac:dyDescent="0.15">
      <c r="B42" s="86">
        <v>31</v>
      </c>
      <c r="C42" s="73"/>
      <c r="D42" s="74"/>
      <c r="E42" s="154"/>
      <c r="F42" s="154"/>
      <c r="G42" s="151"/>
      <c r="H42" s="74"/>
      <c r="I42" s="75"/>
      <c r="K42" s="88"/>
      <c r="L42" s="88"/>
      <c r="M42" s="88"/>
      <c r="N42" s="88"/>
      <c r="O42" s="88"/>
      <c r="P42" s="88"/>
    </row>
    <row r="43" spans="2:16" ht="15.95" customHeight="1" x14ac:dyDescent="0.15">
      <c r="B43" s="86">
        <v>32</v>
      </c>
      <c r="C43" s="73"/>
      <c r="D43" s="74"/>
      <c r="E43" s="154"/>
      <c r="F43" s="154"/>
      <c r="G43" s="151"/>
      <c r="H43" s="74"/>
      <c r="I43" s="75"/>
      <c r="K43" s="88"/>
      <c r="L43" s="88"/>
      <c r="M43" s="88"/>
      <c r="N43" s="88"/>
      <c r="O43" s="88"/>
      <c r="P43" s="88"/>
    </row>
    <row r="44" spans="2:16" ht="15.95" customHeight="1" x14ac:dyDescent="0.15">
      <c r="B44" s="86">
        <v>33</v>
      </c>
      <c r="C44" s="73"/>
      <c r="D44" s="74"/>
      <c r="E44" s="154"/>
      <c r="F44" s="154"/>
      <c r="G44" s="151"/>
      <c r="H44" s="74"/>
      <c r="I44" s="75"/>
      <c r="K44" s="88"/>
      <c r="L44" s="88"/>
      <c r="M44" s="88"/>
      <c r="N44" s="88"/>
      <c r="O44" s="88"/>
      <c r="P44" s="88"/>
    </row>
    <row r="45" spans="2:16" ht="15.95" customHeight="1" x14ac:dyDescent="0.15">
      <c r="B45" s="86">
        <v>34</v>
      </c>
      <c r="C45" s="73"/>
      <c r="D45" s="74"/>
      <c r="E45" s="154"/>
      <c r="F45" s="154"/>
      <c r="G45" s="151"/>
      <c r="H45" s="74"/>
      <c r="I45" s="75"/>
      <c r="K45" s="88"/>
      <c r="L45" s="88"/>
      <c r="M45" s="88"/>
      <c r="N45" s="88"/>
      <c r="O45" s="88"/>
      <c r="P45" s="88"/>
    </row>
    <row r="46" spans="2:16" ht="15.95" customHeight="1" x14ac:dyDescent="0.15">
      <c r="B46" s="86">
        <v>35</v>
      </c>
      <c r="C46" s="73"/>
      <c r="D46" s="74"/>
      <c r="E46" s="154"/>
      <c r="F46" s="154"/>
      <c r="G46" s="151"/>
      <c r="H46" s="74"/>
      <c r="I46" s="75"/>
      <c r="K46" s="88"/>
      <c r="L46" s="88"/>
      <c r="M46" s="88"/>
      <c r="N46" s="88"/>
      <c r="O46" s="88"/>
      <c r="P46" s="88"/>
    </row>
    <row r="47" spans="2:16" ht="15.95" customHeight="1" x14ac:dyDescent="0.15">
      <c r="B47" s="86">
        <v>36</v>
      </c>
      <c r="C47" s="73"/>
      <c r="D47" s="74"/>
      <c r="E47" s="154"/>
      <c r="F47" s="154"/>
      <c r="G47" s="151"/>
      <c r="H47" s="74"/>
      <c r="I47" s="75"/>
      <c r="K47" s="88"/>
      <c r="L47" s="88"/>
      <c r="M47" s="88"/>
      <c r="N47" s="88"/>
      <c r="O47" s="88"/>
      <c r="P47" s="88"/>
    </row>
    <row r="48" spans="2:16" ht="15.95" customHeight="1" x14ac:dyDescent="0.15">
      <c r="B48" s="86">
        <v>37</v>
      </c>
      <c r="C48" s="73"/>
      <c r="D48" s="74"/>
      <c r="E48" s="154"/>
      <c r="F48" s="154"/>
      <c r="G48" s="151"/>
      <c r="H48" s="74"/>
      <c r="I48" s="75"/>
      <c r="K48" s="88"/>
      <c r="L48" s="88"/>
      <c r="M48" s="88"/>
      <c r="N48" s="88"/>
      <c r="O48" s="88"/>
      <c r="P48" s="88"/>
    </row>
    <row r="49" spans="2:16" ht="15.95" customHeight="1" x14ac:dyDescent="0.15">
      <c r="B49" s="86">
        <v>38</v>
      </c>
      <c r="C49" s="73"/>
      <c r="D49" s="74"/>
      <c r="E49" s="154"/>
      <c r="F49" s="154"/>
      <c r="G49" s="151"/>
      <c r="H49" s="74"/>
      <c r="I49" s="75"/>
      <c r="K49" s="88"/>
      <c r="L49" s="88"/>
      <c r="M49" s="88"/>
      <c r="N49" s="88"/>
      <c r="O49" s="88"/>
      <c r="P49" s="88"/>
    </row>
    <row r="50" spans="2:16" ht="15.95" customHeight="1" x14ac:dyDescent="0.15">
      <c r="B50" s="86">
        <v>39</v>
      </c>
      <c r="C50" s="73"/>
      <c r="D50" s="74"/>
      <c r="E50" s="154"/>
      <c r="F50" s="154"/>
      <c r="G50" s="151"/>
      <c r="H50" s="74"/>
      <c r="I50" s="75"/>
      <c r="K50" s="88"/>
      <c r="L50" s="88"/>
      <c r="M50" s="88"/>
      <c r="N50" s="88"/>
      <c r="O50" s="88"/>
      <c r="P50" s="88"/>
    </row>
    <row r="51" spans="2:16" ht="15.95" customHeight="1" x14ac:dyDescent="0.15">
      <c r="B51" s="86">
        <v>40</v>
      </c>
      <c r="C51" s="73"/>
      <c r="D51" s="74"/>
      <c r="E51" s="154"/>
      <c r="F51" s="154"/>
      <c r="G51" s="151"/>
      <c r="H51" s="74"/>
      <c r="I51" s="75"/>
      <c r="K51" s="88"/>
      <c r="L51" s="88"/>
      <c r="M51" s="88"/>
      <c r="N51" s="88"/>
      <c r="O51" s="88"/>
      <c r="P51" s="88"/>
    </row>
    <row r="52" spans="2:16" ht="15.95" customHeight="1" x14ac:dyDescent="0.15">
      <c r="B52" s="86">
        <v>41</v>
      </c>
      <c r="C52" s="73"/>
      <c r="D52" s="74"/>
      <c r="E52" s="154"/>
      <c r="F52" s="154"/>
      <c r="G52" s="151"/>
      <c r="H52" s="74"/>
      <c r="I52" s="75"/>
      <c r="K52" s="88"/>
      <c r="L52" s="88"/>
      <c r="M52" s="88"/>
      <c r="N52" s="88"/>
      <c r="O52" s="88"/>
      <c r="P52" s="88"/>
    </row>
    <row r="53" spans="2:16" ht="15.95" customHeight="1" x14ac:dyDescent="0.15">
      <c r="B53" s="86">
        <v>42</v>
      </c>
      <c r="C53" s="73"/>
      <c r="D53" s="74"/>
      <c r="E53" s="154"/>
      <c r="F53" s="154"/>
      <c r="G53" s="151"/>
      <c r="H53" s="74"/>
      <c r="I53" s="75"/>
      <c r="K53" s="88"/>
      <c r="L53" s="88"/>
      <c r="M53" s="88"/>
      <c r="N53" s="88"/>
      <c r="O53" s="88"/>
      <c r="P53" s="88"/>
    </row>
    <row r="54" spans="2:16" ht="15.95" customHeight="1" x14ac:dyDescent="0.15">
      <c r="B54" s="86">
        <v>43</v>
      </c>
      <c r="C54" s="73"/>
      <c r="D54" s="74"/>
      <c r="E54" s="154"/>
      <c r="F54" s="154"/>
      <c r="G54" s="151"/>
      <c r="H54" s="74"/>
      <c r="I54" s="75"/>
      <c r="K54" s="88"/>
      <c r="L54" s="88"/>
      <c r="M54" s="88"/>
      <c r="N54" s="88"/>
      <c r="O54" s="88"/>
      <c r="P54" s="88"/>
    </row>
    <row r="55" spans="2:16" ht="15.95" customHeight="1" x14ac:dyDescent="0.15">
      <c r="B55" s="86">
        <v>44</v>
      </c>
      <c r="C55" s="73"/>
      <c r="D55" s="74"/>
      <c r="E55" s="154"/>
      <c r="F55" s="154"/>
      <c r="G55" s="151"/>
      <c r="H55" s="74"/>
      <c r="I55" s="75"/>
      <c r="K55" s="88"/>
      <c r="L55" s="88"/>
      <c r="M55" s="88"/>
      <c r="N55" s="88"/>
      <c r="O55" s="88"/>
      <c r="P55" s="88"/>
    </row>
    <row r="56" spans="2:16" ht="15.95" customHeight="1" x14ac:dyDescent="0.15">
      <c r="B56" s="86">
        <v>45</v>
      </c>
      <c r="C56" s="73"/>
      <c r="D56" s="74"/>
      <c r="E56" s="154"/>
      <c r="F56" s="154"/>
      <c r="G56" s="151"/>
      <c r="H56" s="74"/>
      <c r="I56" s="75"/>
      <c r="K56" s="88"/>
      <c r="L56" s="88"/>
      <c r="M56" s="88"/>
      <c r="N56" s="88"/>
      <c r="O56" s="88"/>
      <c r="P56" s="88"/>
    </row>
    <row r="57" spans="2:16" ht="15.95" customHeight="1" x14ac:dyDescent="0.15">
      <c r="B57" s="86">
        <v>46</v>
      </c>
      <c r="C57" s="73"/>
      <c r="D57" s="74"/>
      <c r="E57" s="154"/>
      <c r="F57" s="154"/>
      <c r="G57" s="151"/>
      <c r="H57" s="74"/>
      <c r="I57" s="75"/>
      <c r="K57" s="88"/>
      <c r="L57" s="88"/>
      <c r="M57" s="88"/>
      <c r="N57" s="88"/>
      <c r="O57" s="88"/>
      <c r="P57" s="88"/>
    </row>
    <row r="58" spans="2:16" ht="15.95" customHeight="1" x14ac:dyDescent="0.15">
      <c r="B58" s="86">
        <v>47</v>
      </c>
      <c r="C58" s="73"/>
      <c r="D58" s="74"/>
      <c r="E58" s="154"/>
      <c r="F58" s="154"/>
      <c r="G58" s="151"/>
      <c r="H58" s="74"/>
      <c r="I58" s="75"/>
      <c r="K58" s="88"/>
      <c r="L58" s="88"/>
      <c r="M58" s="88"/>
      <c r="N58" s="88"/>
      <c r="O58" s="88"/>
      <c r="P58" s="88"/>
    </row>
    <row r="59" spans="2:16" ht="15.95" customHeight="1" x14ac:dyDescent="0.15">
      <c r="B59" s="86">
        <v>48</v>
      </c>
      <c r="C59" s="73"/>
      <c r="D59" s="74"/>
      <c r="E59" s="154"/>
      <c r="F59" s="154"/>
      <c r="G59" s="151"/>
      <c r="H59" s="74"/>
      <c r="I59" s="75"/>
      <c r="K59" s="88"/>
      <c r="L59" s="88"/>
      <c r="M59" s="88"/>
      <c r="N59" s="88"/>
      <c r="O59" s="88"/>
      <c r="P59" s="88"/>
    </row>
    <row r="60" spans="2:16" ht="15.95" customHeight="1" x14ac:dyDescent="0.15">
      <c r="B60" s="86">
        <v>49</v>
      </c>
      <c r="C60" s="73"/>
      <c r="D60" s="74"/>
      <c r="E60" s="154"/>
      <c r="F60" s="154"/>
      <c r="G60" s="151"/>
      <c r="H60" s="74"/>
      <c r="I60" s="75"/>
      <c r="K60" s="88"/>
      <c r="L60" s="88"/>
      <c r="M60" s="88"/>
      <c r="N60" s="88"/>
      <c r="O60" s="88"/>
      <c r="P60" s="88"/>
    </row>
    <row r="61" spans="2:16" ht="15.95" customHeight="1" x14ac:dyDescent="0.15">
      <c r="B61" s="86">
        <v>50</v>
      </c>
      <c r="C61" s="73"/>
      <c r="D61" s="74"/>
      <c r="E61" s="154"/>
      <c r="F61" s="154"/>
      <c r="G61" s="151"/>
      <c r="H61" s="74"/>
      <c r="I61" s="75"/>
      <c r="K61" s="88"/>
      <c r="L61" s="88"/>
      <c r="M61" s="88"/>
      <c r="N61" s="88"/>
      <c r="O61" s="88"/>
      <c r="P61" s="88"/>
    </row>
    <row r="62" spans="2:16" ht="15.95" customHeight="1" x14ac:dyDescent="0.15">
      <c r="B62" s="86">
        <v>51</v>
      </c>
      <c r="C62" s="73"/>
      <c r="D62" s="74"/>
      <c r="E62" s="154"/>
      <c r="F62" s="154"/>
      <c r="G62" s="151"/>
      <c r="H62" s="74"/>
      <c r="I62" s="75"/>
      <c r="K62" s="88"/>
      <c r="L62" s="88"/>
      <c r="M62" s="88"/>
      <c r="N62" s="88"/>
      <c r="O62" s="88"/>
      <c r="P62" s="88"/>
    </row>
    <row r="63" spans="2:16" ht="15.95" customHeight="1" x14ac:dyDescent="0.15">
      <c r="B63" s="86">
        <v>52</v>
      </c>
      <c r="C63" s="73"/>
      <c r="D63" s="74"/>
      <c r="E63" s="154"/>
      <c r="F63" s="154"/>
      <c r="G63" s="151"/>
      <c r="H63" s="74"/>
      <c r="I63" s="75"/>
      <c r="K63" s="88"/>
      <c r="L63" s="88"/>
      <c r="M63" s="88"/>
      <c r="N63" s="88"/>
      <c r="O63" s="88"/>
      <c r="P63" s="88"/>
    </row>
    <row r="64" spans="2:16" ht="15.95" customHeight="1" x14ac:dyDescent="0.15">
      <c r="B64" s="86">
        <v>53</v>
      </c>
      <c r="C64" s="73"/>
      <c r="D64" s="74"/>
      <c r="E64" s="154"/>
      <c r="F64" s="154"/>
      <c r="G64" s="151"/>
      <c r="H64" s="74"/>
      <c r="I64" s="75"/>
      <c r="K64" s="88"/>
      <c r="L64" s="88"/>
      <c r="M64" s="88"/>
      <c r="N64" s="88"/>
      <c r="O64" s="88"/>
      <c r="P64" s="88"/>
    </row>
    <row r="65" spans="2:16" ht="15.95" customHeight="1" x14ac:dyDescent="0.15">
      <c r="B65" s="86">
        <v>54</v>
      </c>
      <c r="C65" s="73"/>
      <c r="D65" s="74"/>
      <c r="E65" s="154"/>
      <c r="F65" s="154"/>
      <c r="G65" s="151"/>
      <c r="H65" s="74"/>
      <c r="I65" s="75"/>
      <c r="K65" s="88"/>
      <c r="L65" s="88"/>
      <c r="M65" s="88"/>
      <c r="N65" s="88"/>
      <c r="O65" s="88"/>
      <c r="P65" s="88"/>
    </row>
    <row r="66" spans="2:16" ht="15.95" customHeight="1" x14ac:dyDescent="0.15">
      <c r="B66" s="86">
        <v>55</v>
      </c>
      <c r="C66" s="73"/>
      <c r="D66" s="74"/>
      <c r="E66" s="154"/>
      <c r="F66" s="154"/>
      <c r="G66" s="151"/>
      <c r="H66" s="74"/>
      <c r="I66" s="75"/>
      <c r="K66" s="88"/>
      <c r="L66" s="88"/>
      <c r="M66" s="88"/>
      <c r="N66" s="88"/>
      <c r="O66" s="88"/>
      <c r="P66" s="88"/>
    </row>
    <row r="67" spans="2:16" ht="15.95" customHeight="1" x14ac:dyDescent="0.15">
      <c r="B67" s="86">
        <v>56</v>
      </c>
      <c r="C67" s="73"/>
      <c r="D67" s="74"/>
      <c r="E67" s="154"/>
      <c r="F67" s="154"/>
      <c r="G67" s="151"/>
      <c r="H67" s="74"/>
      <c r="I67" s="75"/>
      <c r="K67" s="88"/>
      <c r="L67" s="88"/>
      <c r="M67" s="88"/>
      <c r="N67" s="88"/>
      <c r="O67" s="88"/>
      <c r="P67" s="88"/>
    </row>
    <row r="68" spans="2:16" ht="15.95" customHeight="1" x14ac:dyDescent="0.15">
      <c r="B68" s="86">
        <v>57</v>
      </c>
      <c r="C68" s="73"/>
      <c r="D68" s="74"/>
      <c r="E68" s="154"/>
      <c r="F68" s="154"/>
      <c r="G68" s="151"/>
      <c r="H68" s="74"/>
      <c r="I68" s="75"/>
      <c r="K68" s="88"/>
      <c r="L68" s="88"/>
      <c r="M68" s="88"/>
      <c r="N68" s="88"/>
      <c r="O68" s="88"/>
      <c r="P68" s="88"/>
    </row>
    <row r="69" spans="2:16" ht="15.95" customHeight="1" x14ac:dyDescent="0.15">
      <c r="B69" s="86">
        <v>58</v>
      </c>
      <c r="C69" s="73"/>
      <c r="D69" s="74"/>
      <c r="E69" s="154"/>
      <c r="F69" s="154"/>
      <c r="G69" s="151"/>
      <c r="H69" s="74"/>
      <c r="I69" s="75"/>
      <c r="K69" s="88"/>
      <c r="L69" s="88"/>
      <c r="M69" s="88"/>
      <c r="N69" s="88"/>
      <c r="O69" s="88"/>
      <c r="P69" s="88"/>
    </row>
    <row r="70" spans="2:16" ht="15.95" customHeight="1" x14ac:dyDescent="0.15">
      <c r="B70" s="86">
        <v>59</v>
      </c>
      <c r="C70" s="73"/>
      <c r="D70" s="74"/>
      <c r="E70" s="154"/>
      <c r="F70" s="154"/>
      <c r="G70" s="151"/>
      <c r="H70" s="74"/>
      <c r="I70" s="75"/>
      <c r="K70" s="88"/>
      <c r="L70" s="88"/>
      <c r="M70" s="88"/>
      <c r="N70" s="88"/>
      <c r="O70" s="88"/>
      <c r="P70" s="88"/>
    </row>
    <row r="71" spans="2:16" ht="15.95" customHeight="1" x14ac:dyDescent="0.15">
      <c r="B71" s="86">
        <v>60</v>
      </c>
      <c r="C71" s="73"/>
      <c r="D71" s="74"/>
      <c r="E71" s="154"/>
      <c r="F71" s="154"/>
      <c r="G71" s="151"/>
      <c r="H71" s="74"/>
      <c r="I71" s="75"/>
      <c r="K71" s="88"/>
      <c r="L71" s="88"/>
      <c r="M71" s="88"/>
      <c r="N71" s="88"/>
      <c r="O71" s="88"/>
      <c r="P71" s="88"/>
    </row>
    <row r="72" spans="2:16" ht="15.95" customHeight="1" x14ac:dyDescent="0.15">
      <c r="B72" s="86">
        <v>61</v>
      </c>
      <c r="C72" s="73"/>
      <c r="D72" s="74"/>
      <c r="E72" s="154"/>
      <c r="F72" s="154"/>
      <c r="G72" s="151"/>
      <c r="H72" s="74"/>
      <c r="I72" s="75"/>
      <c r="K72" s="88"/>
      <c r="L72" s="88"/>
      <c r="M72" s="88"/>
      <c r="N72" s="88"/>
      <c r="O72" s="88"/>
      <c r="P72" s="88"/>
    </row>
    <row r="73" spans="2:16" ht="15.95" customHeight="1" x14ac:dyDescent="0.15">
      <c r="B73" s="86">
        <v>62</v>
      </c>
      <c r="C73" s="73"/>
      <c r="D73" s="74"/>
      <c r="E73" s="154"/>
      <c r="F73" s="154"/>
      <c r="G73" s="151"/>
      <c r="H73" s="74"/>
      <c r="I73" s="75"/>
      <c r="K73" s="88"/>
      <c r="L73" s="88"/>
      <c r="M73" s="88"/>
      <c r="N73" s="88"/>
      <c r="O73" s="88"/>
      <c r="P73" s="88"/>
    </row>
    <row r="74" spans="2:16" ht="15.95" customHeight="1" x14ac:dyDescent="0.15">
      <c r="B74" s="86">
        <v>63</v>
      </c>
      <c r="C74" s="73"/>
      <c r="D74" s="74"/>
      <c r="E74" s="154"/>
      <c r="F74" s="154"/>
      <c r="G74" s="151"/>
      <c r="H74" s="74"/>
      <c r="I74" s="75"/>
      <c r="K74" s="88"/>
      <c r="L74" s="88"/>
      <c r="M74" s="88"/>
      <c r="N74" s="88"/>
      <c r="O74" s="88"/>
      <c r="P74" s="88"/>
    </row>
    <row r="75" spans="2:16" ht="15.95" customHeight="1" x14ac:dyDescent="0.15">
      <c r="B75" s="86">
        <v>64</v>
      </c>
      <c r="C75" s="73"/>
      <c r="D75" s="74"/>
      <c r="E75" s="154"/>
      <c r="F75" s="154"/>
      <c r="G75" s="151"/>
      <c r="H75" s="74"/>
      <c r="I75" s="75"/>
      <c r="K75" s="88"/>
      <c r="L75" s="88"/>
      <c r="M75" s="88"/>
      <c r="N75" s="88"/>
      <c r="O75" s="88"/>
      <c r="P75" s="88"/>
    </row>
    <row r="76" spans="2:16" ht="15.95" customHeight="1" x14ac:dyDescent="0.15">
      <c r="B76" s="86">
        <v>65</v>
      </c>
      <c r="C76" s="73"/>
      <c r="D76" s="74"/>
      <c r="E76" s="154"/>
      <c r="F76" s="154"/>
      <c r="G76" s="151"/>
      <c r="H76" s="74"/>
      <c r="I76" s="75"/>
      <c r="K76" s="88"/>
      <c r="L76" s="88"/>
      <c r="M76" s="88"/>
      <c r="N76" s="88"/>
      <c r="O76" s="88"/>
      <c r="P76" s="88"/>
    </row>
    <row r="77" spans="2:16" ht="15.95" customHeight="1" x14ac:dyDescent="0.15">
      <c r="B77" s="86">
        <v>66</v>
      </c>
      <c r="C77" s="73"/>
      <c r="D77" s="74"/>
      <c r="E77" s="154"/>
      <c r="F77" s="154"/>
      <c r="G77" s="151"/>
      <c r="H77" s="74"/>
      <c r="I77" s="75"/>
      <c r="K77" s="88"/>
      <c r="L77" s="88"/>
      <c r="M77" s="88"/>
      <c r="N77" s="88"/>
      <c r="O77" s="88"/>
      <c r="P77" s="88"/>
    </row>
    <row r="78" spans="2:16" ht="15.95" customHeight="1" x14ac:dyDescent="0.15">
      <c r="B78" s="86">
        <v>67</v>
      </c>
      <c r="C78" s="73"/>
      <c r="D78" s="74"/>
      <c r="E78" s="154"/>
      <c r="F78" s="154"/>
      <c r="G78" s="151"/>
      <c r="H78" s="74"/>
      <c r="I78" s="75"/>
      <c r="K78" s="88"/>
      <c r="L78" s="88"/>
      <c r="M78" s="88"/>
      <c r="N78" s="88"/>
      <c r="O78" s="88"/>
      <c r="P78" s="88"/>
    </row>
    <row r="79" spans="2:16" ht="15.95" customHeight="1" x14ac:dyDescent="0.15">
      <c r="B79" s="86">
        <v>68</v>
      </c>
      <c r="C79" s="73"/>
      <c r="D79" s="74"/>
      <c r="E79" s="154"/>
      <c r="F79" s="154"/>
      <c r="G79" s="151"/>
      <c r="H79" s="74"/>
      <c r="I79" s="75"/>
      <c r="K79" s="88"/>
      <c r="L79" s="88"/>
      <c r="M79" s="88"/>
      <c r="N79" s="88"/>
      <c r="O79" s="88"/>
      <c r="P79" s="88"/>
    </row>
    <row r="80" spans="2:16" ht="15.95" customHeight="1" x14ac:dyDescent="0.15">
      <c r="B80" s="86">
        <v>69</v>
      </c>
      <c r="C80" s="73"/>
      <c r="D80" s="74"/>
      <c r="E80" s="154"/>
      <c r="F80" s="154"/>
      <c r="G80" s="151"/>
      <c r="H80" s="74"/>
      <c r="I80" s="75"/>
      <c r="K80" s="88"/>
      <c r="L80" s="88"/>
      <c r="M80" s="88"/>
      <c r="N80" s="88"/>
      <c r="O80" s="88"/>
      <c r="P80" s="88"/>
    </row>
    <row r="81" spans="2:16" ht="15.95" customHeight="1" x14ac:dyDescent="0.15">
      <c r="B81" s="86">
        <v>70</v>
      </c>
      <c r="C81" s="73"/>
      <c r="D81" s="74"/>
      <c r="E81" s="154"/>
      <c r="F81" s="154"/>
      <c r="G81" s="151"/>
      <c r="H81" s="74"/>
      <c r="I81" s="75"/>
      <c r="K81" s="88"/>
      <c r="L81" s="88"/>
      <c r="M81" s="88"/>
      <c r="N81" s="88"/>
      <c r="O81" s="88"/>
      <c r="P81" s="88"/>
    </row>
    <row r="82" spans="2:16" ht="15.95" customHeight="1" x14ac:dyDescent="0.15">
      <c r="B82" s="86">
        <v>71</v>
      </c>
      <c r="C82" s="73"/>
      <c r="D82" s="74"/>
      <c r="E82" s="154"/>
      <c r="F82" s="154"/>
      <c r="G82" s="151"/>
      <c r="H82" s="74"/>
      <c r="I82" s="75"/>
      <c r="K82" s="88"/>
      <c r="L82" s="88"/>
      <c r="M82" s="88"/>
      <c r="N82" s="88"/>
      <c r="O82" s="88"/>
      <c r="P82" s="88"/>
    </row>
    <row r="83" spans="2:16" ht="15.95" customHeight="1" x14ac:dyDescent="0.15">
      <c r="B83" s="86">
        <v>72</v>
      </c>
      <c r="C83" s="73"/>
      <c r="D83" s="74"/>
      <c r="E83" s="154"/>
      <c r="F83" s="154"/>
      <c r="G83" s="151"/>
      <c r="H83" s="74"/>
      <c r="I83" s="75"/>
      <c r="K83" s="88"/>
      <c r="L83" s="88"/>
      <c r="M83" s="88"/>
      <c r="N83" s="88"/>
      <c r="O83" s="88"/>
      <c r="P83" s="88"/>
    </row>
    <row r="84" spans="2:16" ht="15.95" customHeight="1" x14ac:dyDescent="0.15">
      <c r="B84" s="86">
        <v>73</v>
      </c>
      <c r="C84" s="73"/>
      <c r="D84" s="74"/>
      <c r="E84" s="154"/>
      <c r="F84" s="154"/>
      <c r="G84" s="151"/>
      <c r="H84" s="74"/>
      <c r="I84" s="75"/>
      <c r="K84" s="88"/>
      <c r="L84" s="88"/>
      <c r="M84" s="88"/>
      <c r="N84" s="88"/>
      <c r="O84" s="88"/>
      <c r="P84" s="88"/>
    </row>
    <row r="85" spans="2:16" ht="15.95" customHeight="1" x14ac:dyDescent="0.15">
      <c r="B85" s="86">
        <v>74</v>
      </c>
      <c r="C85" s="73"/>
      <c r="D85" s="74"/>
      <c r="E85" s="154"/>
      <c r="F85" s="154"/>
      <c r="G85" s="151"/>
      <c r="H85" s="74"/>
      <c r="I85" s="75"/>
      <c r="K85" s="88"/>
      <c r="L85" s="88"/>
      <c r="M85" s="88"/>
      <c r="N85" s="88"/>
      <c r="O85" s="88"/>
      <c r="P85" s="88"/>
    </row>
    <row r="86" spans="2:16" ht="15.95" customHeight="1" x14ac:dyDescent="0.15">
      <c r="B86" s="86">
        <v>75</v>
      </c>
      <c r="C86" s="73"/>
      <c r="D86" s="74"/>
      <c r="E86" s="154"/>
      <c r="F86" s="154"/>
      <c r="G86" s="151"/>
      <c r="H86" s="74"/>
      <c r="I86" s="75"/>
      <c r="K86" s="88"/>
      <c r="L86" s="88"/>
      <c r="M86" s="88"/>
      <c r="N86" s="88"/>
      <c r="O86" s="88"/>
      <c r="P86" s="88"/>
    </row>
    <row r="87" spans="2:16" ht="15.95" customHeight="1" x14ac:dyDescent="0.15">
      <c r="B87" s="86">
        <v>76</v>
      </c>
      <c r="C87" s="73"/>
      <c r="D87" s="74"/>
      <c r="E87" s="154"/>
      <c r="F87" s="154"/>
      <c r="G87" s="151"/>
      <c r="H87" s="74"/>
      <c r="I87" s="75"/>
      <c r="K87" s="88"/>
      <c r="L87" s="88"/>
      <c r="M87" s="88"/>
      <c r="N87" s="88"/>
      <c r="O87" s="88"/>
      <c r="P87" s="88"/>
    </row>
    <row r="88" spans="2:16" ht="15.95" customHeight="1" x14ac:dyDescent="0.15">
      <c r="B88" s="86">
        <v>77</v>
      </c>
      <c r="C88" s="73"/>
      <c r="D88" s="74"/>
      <c r="E88" s="154"/>
      <c r="F88" s="154"/>
      <c r="G88" s="151"/>
      <c r="H88" s="74"/>
      <c r="I88" s="75"/>
      <c r="K88" s="88"/>
      <c r="L88" s="88"/>
      <c r="M88" s="88"/>
      <c r="N88" s="88"/>
      <c r="O88" s="88"/>
      <c r="P88" s="88"/>
    </row>
    <row r="89" spans="2:16" ht="15.95" customHeight="1" x14ac:dyDescent="0.15">
      <c r="B89" s="86">
        <v>78</v>
      </c>
      <c r="C89" s="73"/>
      <c r="D89" s="74"/>
      <c r="E89" s="154"/>
      <c r="F89" s="154"/>
      <c r="G89" s="151"/>
      <c r="H89" s="74"/>
      <c r="I89" s="75"/>
      <c r="K89" s="88"/>
      <c r="L89" s="88"/>
      <c r="M89" s="88"/>
      <c r="N89" s="88"/>
      <c r="O89" s="88"/>
      <c r="P89" s="88"/>
    </row>
    <row r="90" spans="2:16" ht="15.95" customHeight="1" x14ac:dyDescent="0.15">
      <c r="B90" s="86">
        <v>79</v>
      </c>
      <c r="C90" s="73"/>
      <c r="D90" s="74"/>
      <c r="E90" s="154"/>
      <c r="F90" s="154"/>
      <c r="G90" s="151"/>
      <c r="H90" s="74"/>
      <c r="I90" s="75"/>
      <c r="K90" s="88"/>
      <c r="L90" s="88"/>
      <c r="M90" s="88"/>
      <c r="N90" s="88"/>
      <c r="O90" s="88"/>
      <c r="P90" s="88"/>
    </row>
    <row r="91" spans="2:16" ht="15.95" customHeight="1" x14ac:dyDescent="0.15">
      <c r="B91" s="86">
        <v>80</v>
      </c>
      <c r="C91" s="73"/>
      <c r="D91" s="74"/>
      <c r="E91" s="154"/>
      <c r="F91" s="154"/>
      <c r="G91" s="151"/>
      <c r="H91" s="74"/>
      <c r="I91" s="75"/>
      <c r="K91" s="88"/>
      <c r="L91" s="88"/>
      <c r="M91" s="88"/>
      <c r="N91" s="88"/>
      <c r="O91" s="88"/>
      <c r="P91" s="88"/>
    </row>
    <row r="92" spans="2:16" ht="15.95" customHeight="1" x14ac:dyDescent="0.15">
      <c r="B92" s="86">
        <v>81</v>
      </c>
      <c r="C92" s="73"/>
      <c r="D92" s="74"/>
      <c r="E92" s="154"/>
      <c r="F92" s="154"/>
      <c r="G92" s="151"/>
      <c r="H92" s="74"/>
      <c r="I92" s="75"/>
      <c r="K92" s="88"/>
      <c r="L92" s="88"/>
      <c r="M92" s="88"/>
      <c r="N92" s="88"/>
      <c r="O92" s="88"/>
      <c r="P92" s="88"/>
    </row>
    <row r="93" spans="2:16" ht="15.95" customHeight="1" x14ac:dyDescent="0.15">
      <c r="B93" s="86">
        <v>82</v>
      </c>
      <c r="C93" s="73"/>
      <c r="D93" s="74"/>
      <c r="E93" s="154"/>
      <c r="F93" s="154"/>
      <c r="G93" s="151"/>
      <c r="H93" s="74"/>
      <c r="I93" s="75"/>
      <c r="K93" s="88"/>
      <c r="L93" s="88"/>
      <c r="M93" s="88"/>
      <c r="N93" s="88"/>
      <c r="O93" s="88"/>
      <c r="P93" s="88"/>
    </row>
    <row r="94" spans="2:16" ht="15.95" customHeight="1" x14ac:dyDescent="0.15">
      <c r="B94" s="86">
        <v>83</v>
      </c>
      <c r="C94" s="73"/>
      <c r="D94" s="74"/>
      <c r="E94" s="154"/>
      <c r="F94" s="154"/>
      <c r="G94" s="151"/>
      <c r="H94" s="74"/>
      <c r="I94" s="75"/>
      <c r="K94" s="88"/>
      <c r="L94" s="88"/>
      <c r="M94" s="88"/>
      <c r="N94" s="88"/>
      <c r="O94" s="88"/>
      <c r="P94" s="88"/>
    </row>
    <row r="95" spans="2:16" ht="15.95" customHeight="1" x14ac:dyDescent="0.15">
      <c r="B95" s="86">
        <v>84</v>
      </c>
      <c r="C95" s="73"/>
      <c r="D95" s="74"/>
      <c r="E95" s="154"/>
      <c r="F95" s="154"/>
      <c r="G95" s="151"/>
      <c r="H95" s="74"/>
      <c r="I95" s="75"/>
      <c r="K95" s="88"/>
      <c r="L95" s="88"/>
      <c r="M95" s="88"/>
      <c r="N95" s="88"/>
      <c r="O95" s="88"/>
      <c r="P95" s="88"/>
    </row>
    <row r="96" spans="2:16" ht="15.95" customHeight="1" x14ac:dyDescent="0.15">
      <c r="B96" s="86">
        <v>85</v>
      </c>
      <c r="C96" s="73"/>
      <c r="D96" s="74"/>
      <c r="E96" s="154"/>
      <c r="F96" s="154"/>
      <c r="G96" s="151"/>
      <c r="H96" s="74"/>
      <c r="I96" s="75"/>
      <c r="K96" s="88"/>
      <c r="L96" s="88"/>
      <c r="M96" s="88"/>
      <c r="N96" s="88"/>
      <c r="O96" s="88"/>
      <c r="P96" s="88"/>
    </row>
    <row r="97" spans="2:16" ht="15.95" customHeight="1" x14ac:dyDescent="0.15">
      <c r="B97" s="86">
        <v>86</v>
      </c>
      <c r="C97" s="73"/>
      <c r="D97" s="74"/>
      <c r="E97" s="154"/>
      <c r="F97" s="154"/>
      <c r="G97" s="151"/>
      <c r="H97" s="74"/>
      <c r="I97" s="75"/>
      <c r="K97" s="88"/>
      <c r="L97" s="88"/>
      <c r="M97" s="88"/>
      <c r="N97" s="88"/>
      <c r="O97" s="88"/>
      <c r="P97" s="88"/>
    </row>
    <row r="98" spans="2:16" ht="15.95" customHeight="1" x14ac:dyDescent="0.15">
      <c r="B98" s="86">
        <v>87</v>
      </c>
      <c r="C98" s="73"/>
      <c r="D98" s="74"/>
      <c r="E98" s="154"/>
      <c r="F98" s="154"/>
      <c r="G98" s="151"/>
      <c r="H98" s="74"/>
      <c r="I98" s="75"/>
      <c r="K98" s="88"/>
      <c r="L98" s="88"/>
      <c r="M98" s="88"/>
      <c r="N98" s="88"/>
      <c r="O98" s="88"/>
      <c r="P98" s="88"/>
    </row>
    <row r="99" spans="2:16" ht="15.95" customHeight="1" x14ac:dyDescent="0.15">
      <c r="B99" s="86">
        <v>88</v>
      </c>
      <c r="C99" s="73"/>
      <c r="D99" s="74"/>
      <c r="E99" s="154"/>
      <c r="F99" s="154"/>
      <c r="G99" s="151"/>
      <c r="H99" s="74"/>
      <c r="I99" s="75"/>
      <c r="K99" s="88"/>
      <c r="L99" s="88"/>
      <c r="M99" s="88"/>
      <c r="N99" s="88"/>
      <c r="O99" s="88"/>
      <c r="P99" s="88"/>
    </row>
    <row r="100" spans="2:16" ht="15.95" customHeight="1" x14ac:dyDescent="0.15">
      <c r="B100" s="86">
        <v>89</v>
      </c>
      <c r="C100" s="73"/>
      <c r="D100" s="74"/>
      <c r="E100" s="154"/>
      <c r="F100" s="154"/>
      <c r="G100" s="151"/>
      <c r="H100" s="74"/>
      <c r="I100" s="75"/>
      <c r="K100" s="88"/>
      <c r="L100" s="88"/>
      <c r="M100" s="88"/>
      <c r="N100" s="88"/>
      <c r="O100" s="88"/>
      <c r="P100" s="88"/>
    </row>
    <row r="101" spans="2:16" ht="15.95" customHeight="1" x14ac:dyDescent="0.15">
      <c r="B101" s="86">
        <v>90</v>
      </c>
      <c r="C101" s="73"/>
      <c r="D101" s="74"/>
      <c r="E101" s="154"/>
      <c r="F101" s="154"/>
      <c r="G101" s="151"/>
      <c r="H101" s="74"/>
      <c r="I101" s="75"/>
      <c r="K101" s="88"/>
      <c r="L101" s="88"/>
      <c r="M101" s="88"/>
      <c r="N101" s="88"/>
      <c r="O101" s="88"/>
      <c r="P101" s="88"/>
    </row>
    <row r="102" spans="2:16" ht="15.95" customHeight="1" x14ac:dyDescent="0.15">
      <c r="B102" s="86">
        <v>91</v>
      </c>
      <c r="C102" s="73"/>
      <c r="D102" s="74"/>
      <c r="E102" s="154"/>
      <c r="F102" s="154"/>
      <c r="G102" s="151"/>
      <c r="H102" s="74"/>
      <c r="I102" s="75"/>
      <c r="K102" s="88"/>
      <c r="L102" s="88"/>
      <c r="M102" s="88"/>
      <c r="N102" s="88"/>
      <c r="O102" s="88"/>
      <c r="P102" s="88"/>
    </row>
    <row r="103" spans="2:16" ht="15.95" customHeight="1" x14ac:dyDescent="0.15">
      <c r="B103" s="86">
        <v>92</v>
      </c>
      <c r="C103" s="73"/>
      <c r="D103" s="74"/>
      <c r="E103" s="154"/>
      <c r="F103" s="154"/>
      <c r="G103" s="151"/>
      <c r="H103" s="74"/>
      <c r="I103" s="75"/>
      <c r="K103" s="88"/>
      <c r="L103" s="88"/>
      <c r="M103" s="88"/>
      <c r="N103" s="88"/>
      <c r="O103" s="88"/>
      <c r="P103" s="88"/>
    </row>
    <row r="104" spans="2:16" ht="15.95" customHeight="1" x14ac:dyDescent="0.15">
      <c r="B104" s="86">
        <v>93</v>
      </c>
      <c r="C104" s="73"/>
      <c r="D104" s="74"/>
      <c r="E104" s="154"/>
      <c r="F104" s="154"/>
      <c r="G104" s="151"/>
      <c r="H104" s="74"/>
      <c r="I104" s="75"/>
      <c r="K104" s="88"/>
      <c r="L104" s="88"/>
      <c r="M104" s="88"/>
      <c r="N104" s="88"/>
      <c r="O104" s="88"/>
      <c r="P104" s="88"/>
    </row>
    <row r="105" spans="2:16" ht="15.95" customHeight="1" x14ac:dyDescent="0.15">
      <c r="B105" s="86">
        <v>94</v>
      </c>
      <c r="C105" s="73"/>
      <c r="D105" s="74"/>
      <c r="E105" s="154"/>
      <c r="F105" s="154"/>
      <c r="G105" s="151"/>
      <c r="H105" s="74"/>
      <c r="I105" s="75"/>
      <c r="K105" s="88"/>
      <c r="L105" s="88"/>
      <c r="M105" s="88"/>
      <c r="N105" s="88"/>
      <c r="O105" s="88"/>
      <c r="P105" s="88"/>
    </row>
    <row r="106" spans="2:16" ht="15.95" customHeight="1" x14ac:dyDescent="0.15">
      <c r="B106" s="86">
        <v>95</v>
      </c>
      <c r="C106" s="73"/>
      <c r="D106" s="74"/>
      <c r="E106" s="154"/>
      <c r="F106" s="154"/>
      <c r="G106" s="151"/>
      <c r="H106" s="74"/>
      <c r="I106" s="75"/>
      <c r="K106" s="88"/>
      <c r="L106" s="88"/>
      <c r="M106" s="88"/>
      <c r="N106" s="88"/>
      <c r="O106" s="88"/>
      <c r="P106" s="88"/>
    </row>
    <row r="107" spans="2:16" ht="15.95" customHeight="1" x14ac:dyDescent="0.15">
      <c r="B107" s="86">
        <v>96</v>
      </c>
      <c r="C107" s="73"/>
      <c r="D107" s="74"/>
      <c r="E107" s="154"/>
      <c r="F107" s="154"/>
      <c r="G107" s="151"/>
      <c r="H107" s="74"/>
      <c r="I107" s="75"/>
      <c r="K107" s="88"/>
      <c r="L107" s="88"/>
      <c r="M107" s="88"/>
      <c r="N107" s="88"/>
      <c r="O107" s="88"/>
      <c r="P107" s="88"/>
    </row>
    <row r="108" spans="2:16" ht="15.95" customHeight="1" x14ac:dyDescent="0.15">
      <c r="B108" s="86">
        <v>97</v>
      </c>
      <c r="C108" s="73"/>
      <c r="D108" s="74"/>
      <c r="E108" s="154"/>
      <c r="F108" s="154"/>
      <c r="G108" s="151"/>
      <c r="H108" s="74"/>
      <c r="I108" s="75"/>
      <c r="K108" s="88"/>
      <c r="L108" s="88"/>
      <c r="M108" s="88"/>
      <c r="N108" s="88"/>
      <c r="O108" s="88"/>
      <c r="P108" s="88"/>
    </row>
    <row r="109" spans="2:16" ht="15.95" customHeight="1" x14ac:dyDescent="0.15">
      <c r="B109" s="86">
        <v>98</v>
      </c>
      <c r="C109" s="73"/>
      <c r="D109" s="74"/>
      <c r="E109" s="154"/>
      <c r="F109" s="154"/>
      <c r="G109" s="151"/>
      <c r="H109" s="74"/>
      <c r="I109" s="75"/>
      <c r="K109" s="88"/>
      <c r="L109" s="88"/>
      <c r="M109" s="88"/>
      <c r="N109" s="88"/>
      <c r="O109" s="88"/>
      <c r="P109" s="88"/>
    </row>
    <row r="110" spans="2:16" ht="15.95" customHeight="1" x14ac:dyDescent="0.15">
      <c r="B110" s="86">
        <v>99</v>
      </c>
      <c r="C110" s="73"/>
      <c r="D110" s="74"/>
      <c r="E110" s="154"/>
      <c r="F110" s="154"/>
      <c r="G110" s="151"/>
      <c r="H110" s="74"/>
      <c r="I110" s="75"/>
      <c r="K110" s="88"/>
      <c r="L110" s="88"/>
      <c r="M110" s="88"/>
      <c r="N110" s="88"/>
      <c r="O110" s="88"/>
      <c r="P110" s="88"/>
    </row>
    <row r="111" spans="2:16" ht="15.95" customHeight="1" x14ac:dyDescent="0.15">
      <c r="B111" s="86">
        <v>100</v>
      </c>
      <c r="C111" s="73"/>
      <c r="D111" s="74"/>
      <c r="E111" s="154"/>
      <c r="F111" s="154"/>
      <c r="G111" s="151"/>
      <c r="H111" s="74"/>
      <c r="I111" s="75"/>
      <c r="K111" s="88"/>
      <c r="L111" s="88"/>
      <c r="M111" s="88"/>
      <c r="N111" s="88"/>
      <c r="O111" s="88"/>
      <c r="P111" s="88"/>
    </row>
    <row r="112" spans="2:16" ht="15.95" customHeight="1" x14ac:dyDescent="0.15">
      <c r="B112" s="86">
        <v>101</v>
      </c>
      <c r="C112" s="73"/>
      <c r="D112" s="74"/>
      <c r="E112" s="154"/>
      <c r="F112" s="154"/>
      <c r="G112" s="151"/>
      <c r="H112" s="74"/>
      <c r="I112" s="75"/>
      <c r="K112" s="88"/>
      <c r="L112" s="88"/>
      <c r="M112" s="88"/>
      <c r="N112" s="88"/>
      <c r="O112" s="88"/>
      <c r="P112" s="88"/>
    </row>
    <row r="113" spans="2:16" ht="15.95" customHeight="1" x14ac:dyDescent="0.15">
      <c r="B113" s="86">
        <v>102</v>
      </c>
      <c r="C113" s="73"/>
      <c r="D113" s="74"/>
      <c r="E113" s="154"/>
      <c r="F113" s="154"/>
      <c r="G113" s="151"/>
      <c r="H113" s="74"/>
      <c r="I113" s="75"/>
      <c r="K113" s="88"/>
      <c r="L113" s="88"/>
      <c r="M113" s="88"/>
      <c r="N113" s="88"/>
      <c r="O113" s="88"/>
      <c r="P113" s="88"/>
    </row>
    <row r="114" spans="2:16" ht="15.95" customHeight="1" x14ac:dyDescent="0.15">
      <c r="B114" s="86">
        <v>103</v>
      </c>
      <c r="C114" s="73"/>
      <c r="D114" s="74"/>
      <c r="E114" s="154"/>
      <c r="F114" s="154"/>
      <c r="G114" s="151"/>
      <c r="H114" s="74"/>
      <c r="I114" s="75"/>
      <c r="K114" s="88"/>
      <c r="L114" s="88"/>
      <c r="M114" s="88"/>
      <c r="N114" s="88"/>
      <c r="O114" s="88"/>
      <c r="P114" s="88"/>
    </row>
    <row r="115" spans="2:16" ht="15.95" customHeight="1" x14ac:dyDescent="0.15">
      <c r="B115" s="86">
        <v>104</v>
      </c>
      <c r="C115" s="73"/>
      <c r="D115" s="74"/>
      <c r="E115" s="154"/>
      <c r="F115" s="154"/>
      <c r="G115" s="151"/>
      <c r="H115" s="74"/>
      <c r="I115" s="75"/>
      <c r="K115" s="88"/>
      <c r="L115" s="88"/>
      <c r="M115" s="88"/>
      <c r="N115" s="88"/>
      <c r="O115" s="88"/>
      <c r="P115" s="88"/>
    </row>
    <row r="116" spans="2:16" ht="15.95" customHeight="1" x14ac:dyDescent="0.15">
      <c r="B116" s="86">
        <v>105</v>
      </c>
      <c r="C116" s="73"/>
      <c r="D116" s="74"/>
      <c r="E116" s="154"/>
      <c r="F116" s="154"/>
      <c r="G116" s="151"/>
      <c r="H116" s="74"/>
      <c r="I116" s="75"/>
      <c r="K116" s="88"/>
      <c r="L116" s="88"/>
      <c r="M116" s="88"/>
      <c r="N116" s="88"/>
      <c r="O116" s="88"/>
      <c r="P116" s="88"/>
    </row>
    <row r="117" spans="2:16" ht="15.95" customHeight="1" x14ac:dyDescent="0.15">
      <c r="B117" s="86">
        <v>106</v>
      </c>
      <c r="C117" s="73"/>
      <c r="D117" s="74"/>
      <c r="E117" s="154"/>
      <c r="F117" s="154"/>
      <c r="G117" s="151"/>
      <c r="H117" s="74"/>
      <c r="I117" s="75"/>
      <c r="K117" s="88"/>
      <c r="L117" s="88"/>
      <c r="M117" s="88"/>
      <c r="N117" s="88"/>
      <c r="O117" s="88"/>
      <c r="P117" s="88"/>
    </row>
    <row r="118" spans="2:16" ht="15.95" customHeight="1" x14ac:dyDescent="0.15">
      <c r="B118" s="86">
        <v>107</v>
      </c>
      <c r="C118" s="73"/>
      <c r="D118" s="74"/>
      <c r="E118" s="154"/>
      <c r="F118" s="154"/>
      <c r="G118" s="151"/>
      <c r="H118" s="74"/>
      <c r="I118" s="75"/>
      <c r="K118" s="88"/>
      <c r="L118" s="88"/>
      <c r="M118" s="88"/>
      <c r="N118" s="88"/>
      <c r="O118" s="88"/>
      <c r="P118" s="88"/>
    </row>
    <row r="119" spans="2:16" ht="15.95" customHeight="1" x14ac:dyDescent="0.15">
      <c r="B119" s="86">
        <v>108</v>
      </c>
      <c r="C119" s="73"/>
      <c r="D119" s="74"/>
      <c r="E119" s="154"/>
      <c r="F119" s="154"/>
      <c r="G119" s="151"/>
      <c r="H119" s="74"/>
      <c r="I119" s="75"/>
      <c r="K119" s="88"/>
      <c r="L119" s="88"/>
      <c r="M119" s="88"/>
      <c r="N119" s="88"/>
      <c r="O119" s="88"/>
      <c r="P119" s="88"/>
    </row>
    <row r="120" spans="2:16" ht="15.95" customHeight="1" x14ac:dyDescent="0.15">
      <c r="B120" s="86">
        <v>109</v>
      </c>
      <c r="C120" s="73"/>
      <c r="D120" s="74"/>
      <c r="E120" s="154"/>
      <c r="F120" s="154"/>
      <c r="G120" s="151"/>
      <c r="H120" s="74"/>
      <c r="I120" s="75"/>
      <c r="K120" s="88"/>
      <c r="L120" s="88"/>
      <c r="M120" s="88"/>
      <c r="N120" s="88"/>
      <c r="O120" s="88"/>
      <c r="P120" s="88"/>
    </row>
    <row r="121" spans="2:16" ht="15.95" customHeight="1" x14ac:dyDescent="0.15">
      <c r="B121" s="86">
        <v>110</v>
      </c>
      <c r="C121" s="73"/>
      <c r="D121" s="74"/>
      <c r="E121" s="154"/>
      <c r="F121" s="154"/>
      <c r="G121" s="151"/>
      <c r="H121" s="74"/>
      <c r="I121" s="75"/>
      <c r="K121" s="88"/>
      <c r="L121" s="88"/>
      <c r="M121" s="88"/>
      <c r="N121" s="88"/>
      <c r="O121" s="88"/>
      <c r="P121" s="88"/>
    </row>
    <row r="122" spans="2:16" ht="15.95" customHeight="1" x14ac:dyDescent="0.15">
      <c r="B122" s="86">
        <v>111</v>
      </c>
      <c r="C122" s="73"/>
      <c r="D122" s="74"/>
      <c r="E122" s="154"/>
      <c r="F122" s="154"/>
      <c r="G122" s="151"/>
      <c r="H122" s="74"/>
      <c r="I122" s="75"/>
      <c r="K122" s="88"/>
      <c r="L122" s="88"/>
      <c r="M122" s="88"/>
      <c r="N122" s="88"/>
      <c r="O122" s="88"/>
      <c r="P122" s="88"/>
    </row>
    <row r="123" spans="2:16" ht="15.95" customHeight="1" x14ac:dyDescent="0.15">
      <c r="B123" s="86">
        <v>112</v>
      </c>
      <c r="C123" s="73"/>
      <c r="D123" s="74"/>
      <c r="E123" s="154"/>
      <c r="F123" s="154"/>
      <c r="G123" s="151"/>
      <c r="H123" s="74"/>
      <c r="I123" s="75"/>
      <c r="K123" s="88"/>
      <c r="L123" s="88"/>
      <c r="M123" s="88"/>
      <c r="N123" s="88"/>
      <c r="O123" s="88"/>
      <c r="P123" s="88"/>
    </row>
    <row r="124" spans="2:16" ht="15.95" customHeight="1" x14ac:dyDescent="0.15">
      <c r="B124" s="86">
        <v>113</v>
      </c>
      <c r="C124" s="73"/>
      <c r="D124" s="74"/>
      <c r="E124" s="154"/>
      <c r="F124" s="154"/>
      <c r="G124" s="151"/>
      <c r="H124" s="74"/>
      <c r="I124" s="75"/>
      <c r="K124" s="88"/>
      <c r="L124" s="88"/>
      <c r="M124" s="88"/>
      <c r="N124" s="88"/>
      <c r="O124" s="88"/>
      <c r="P124" s="88"/>
    </row>
    <row r="125" spans="2:16" ht="15.95" customHeight="1" x14ac:dyDescent="0.15">
      <c r="B125" s="86">
        <v>114</v>
      </c>
      <c r="C125" s="73"/>
      <c r="D125" s="74"/>
      <c r="E125" s="154"/>
      <c r="F125" s="154"/>
      <c r="G125" s="151"/>
      <c r="H125" s="74"/>
      <c r="I125" s="75"/>
      <c r="K125" s="88"/>
      <c r="L125" s="88"/>
      <c r="M125" s="88"/>
      <c r="N125" s="88"/>
      <c r="O125" s="88"/>
      <c r="P125" s="88"/>
    </row>
    <row r="126" spans="2:16" ht="15.95" customHeight="1" x14ac:dyDescent="0.15">
      <c r="B126" s="86">
        <v>115</v>
      </c>
      <c r="C126" s="73"/>
      <c r="D126" s="74"/>
      <c r="E126" s="154"/>
      <c r="F126" s="154"/>
      <c r="G126" s="151"/>
      <c r="H126" s="74"/>
      <c r="I126" s="75"/>
      <c r="K126" s="88"/>
      <c r="L126" s="88"/>
      <c r="M126" s="88"/>
      <c r="N126" s="88"/>
      <c r="O126" s="88"/>
      <c r="P126" s="88"/>
    </row>
    <row r="127" spans="2:16" ht="15.95" customHeight="1" x14ac:dyDescent="0.15">
      <c r="B127" s="86">
        <v>116</v>
      </c>
      <c r="C127" s="73"/>
      <c r="D127" s="74"/>
      <c r="E127" s="154"/>
      <c r="F127" s="154"/>
      <c r="G127" s="151"/>
      <c r="H127" s="74"/>
      <c r="I127" s="75"/>
      <c r="K127" s="88"/>
      <c r="L127" s="88"/>
      <c r="M127" s="88"/>
      <c r="N127" s="88"/>
      <c r="O127" s="88"/>
      <c r="P127" s="88"/>
    </row>
    <row r="128" spans="2:16" ht="15.95" customHeight="1" x14ac:dyDescent="0.15">
      <c r="B128" s="86">
        <v>117</v>
      </c>
      <c r="C128" s="73"/>
      <c r="D128" s="74"/>
      <c r="E128" s="154"/>
      <c r="F128" s="154"/>
      <c r="G128" s="151"/>
      <c r="H128" s="74"/>
      <c r="I128" s="75"/>
      <c r="K128" s="88"/>
      <c r="L128" s="88"/>
      <c r="M128" s="88"/>
      <c r="N128" s="88"/>
      <c r="O128" s="88"/>
      <c r="P128" s="88"/>
    </row>
    <row r="129" spans="2:16" ht="15.95" customHeight="1" x14ac:dyDescent="0.15">
      <c r="B129" s="86">
        <v>118</v>
      </c>
      <c r="C129" s="73"/>
      <c r="D129" s="74"/>
      <c r="E129" s="154"/>
      <c r="F129" s="154"/>
      <c r="G129" s="151"/>
      <c r="H129" s="74"/>
      <c r="I129" s="75"/>
      <c r="K129" s="88"/>
      <c r="L129" s="88"/>
      <c r="M129" s="88"/>
      <c r="N129" s="88"/>
      <c r="O129" s="88"/>
      <c r="P129" s="88"/>
    </row>
    <row r="130" spans="2:16" ht="15.95" customHeight="1" x14ac:dyDescent="0.15">
      <c r="B130" s="86">
        <v>119</v>
      </c>
      <c r="C130" s="73"/>
      <c r="D130" s="74"/>
      <c r="E130" s="154"/>
      <c r="F130" s="154"/>
      <c r="G130" s="151"/>
      <c r="H130" s="74"/>
      <c r="I130" s="75"/>
      <c r="K130" s="88"/>
      <c r="L130" s="88"/>
      <c r="M130" s="88"/>
      <c r="N130" s="88"/>
      <c r="O130" s="88"/>
      <c r="P130" s="88"/>
    </row>
    <row r="131" spans="2:16" ht="15.95" customHeight="1" x14ac:dyDescent="0.15">
      <c r="B131" s="86">
        <v>120</v>
      </c>
      <c r="C131" s="73"/>
      <c r="D131" s="74"/>
      <c r="E131" s="154"/>
      <c r="F131" s="154"/>
      <c r="G131" s="151"/>
      <c r="H131" s="74"/>
      <c r="I131" s="75"/>
      <c r="K131" s="88"/>
      <c r="L131" s="88"/>
      <c r="M131" s="88"/>
      <c r="N131" s="88"/>
      <c r="O131" s="88"/>
      <c r="P131" s="88"/>
    </row>
    <row r="132" spans="2:16" ht="15.95" customHeight="1" x14ac:dyDescent="0.15">
      <c r="B132" s="86">
        <v>121</v>
      </c>
      <c r="C132" s="73"/>
      <c r="D132" s="74"/>
      <c r="E132" s="154"/>
      <c r="F132" s="154"/>
      <c r="G132" s="151"/>
      <c r="H132" s="74"/>
      <c r="I132" s="75"/>
      <c r="K132" s="88"/>
      <c r="L132" s="88"/>
      <c r="M132" s="88"/>
      <c r="N132" s="88"/>
      <c r="O132" s="88"/>
      <c r="P132" s="88"/>
    </row>
    <row r="133" spans="2:16" ht="15.95" customHeight="1" x14ac:dyDescent="0.15">
      <c r="B133" s="86">
        <v>122</v>
      </c>
      <c r="C133" s="73"/>
      <c r="D133" s="74"/>
      <c r="E133" s="154"/>
      <c r="F133" s="154"/>
      <c r="G133" s="151"/>
      <c r="H133" s="74"/>
      <c r="I133" s="75"/>
      <c r="K133" s="88"/>
      <c r="L133" s="88"/>
      <c r="M133" s="88"/>
      <c r="N133" s="88"/>
      <c r="O133" s="88"/>
      <c r="P133" s="88"/>
    </row>
    <row r="134" spans="2:16" ht="15.95" customHeight="1" x14ac:dyDescent="0.15">
      <c r="B134" s="86">
        <v>123</v>
      </c>
      <c r="C134" s="73"/>
      <c r="D134" s="74"/>
      <c r="E134" s="154"/>
      <c r="F134" s="154"/>
      <c r="G134" s="151"/>
      <c r="H134" s="74"/>
      <c r="I134" s="75"/>
      <c r="K134" s="88"/>
      <c r="L134" s="88"/>
      <c r="M134" s="88"/>
      <c r="N134" s="88"/>
      <c r="O134" s="88"/>
      <c r="P134" s="88"/>
    </row>
    <row r="135" spans="2:16" ht="15.95" customHeight="1" x14ac:dyDescent="0.15">
      <c r="B135" s="86">
        <v>124</v>
      </c>
      <c r="C135" s="73"/>
      <c r="D135" s="74"/>
      <c r="E135" s="154"/>
      <c r="F135" s="154"/>
      <c r="G135" s="151"/>
      <c r="H135" s="74"/>
      <c r="I135" s="75"/>
      <c r="K135" s="88"/>
      <c r="L135" s="88"/>
      <c r="M135" s="88"/>
      <c r="N135" s="88"/>
      <c r="O135" s="88"/>
      <c r="P135" s="88"/>
    </row>
    <row r="136" spans="2:16" ht="15.95" customHeight="1" x14ac:dyDescent="0.15">
      <c r="B136" s="86">
        <v>125</v>
      </c>
      <c r="C136" s="73"/>
      <c r="D136" s="74"/>
      <c r="E136" s="154"/>
      <c r="F136" s="154"/>
      <c r="G136" s="151"/>
      <c r="H136" s="74"/>
      <c r="I136" s="75"/>
      <c r="K136" s="88"/>
      <c r="L136" s="88"/>
      <c r="M136" s="88"/>
      <c r="N136" s="88"/>
      <c r="O136" s="88"/>
      <c r="P136" s="88"/>
    </row>
    <row r="137" spans="2:16" ht="15.95" customHeight="1" x14ac:dyDescent="0.15">
      <c r="B137" s="86">
        <v>126</v>
      </c>
      <c r="C137" s="73"/>
      <c r="D137" s="74"/>
      <c r="E137" s="154"/>
      <c r="F137" s="154"/>
      <c r="G137" s="151"/>
      <c r="H137" s="74"/>
      <c r="I137" s="75"/>
      <c r="K137" s="88"/>
      <c r="L137" s="88"/>
      <c r="M137" s="88"/>
      <c r="N137" s="88"/>
      <c r="O137" s="88"/>
      <c r="P137" s="88"/>
    </row>
    <row r="138" spans="2:16" ht="15.95" customHeight="1" x14ac:dyDescent="0.15">
      <c r="B138" s="86">
        <v>127</v>
      </c>
      <c r="C138" s="73"/>
      <c r="D138" s="74"/>
      <c r="E138" s="154"/>
      <c r="F138" s="154"/>
      <c r="G138" s="151"/>
      <c r="H138" s="74"/>
      <c r="I138" s="75"/>
      <c r="K138" s="88"/>
      <c r="L138" s="88"/>
      <c r="M138" s="88"/>
      <c r="N138" s="88"/>
      <c r="O138" s="88"/>
      <c r="P138" s="88"/>
    </row>
    <row r="139" spans="2:16" ht="15.95" customHeight="1" x14ac:dyDescent="0.15">
      <c r="B139" s="86">
        <v>128</v>
      </c>
      <c r="C139" s="73"/>
      <c r="D139" s="74"/>
      <c r="E139" s="154"/>
      <c r="F139" s="154"/>
      <c r="G139" s="151"/>
      <c r="H139" s="74"/>
      <c r="I139" s="75"/>
      <c r="K139" s="88"/>
      <c r="L139" s="88"/>
      <c r="M139" s="88"/>
      <c r="N139" s="88"/>
      <c r="O139" s="88"/>
      <c r="P139" s="88"/>
    </row>
    <row r="140" spans="2:16" ht="15.95" customHeight="1" x14ac:dyDescent="0.15">
      <c r="B140" s="86">
        <v>129</v>
      </c>
      <c r="C140" s="73"/>
      <c r="D140" s="74"/>
      <c r="E140" s="154"/>
      <c r="F140" s="154"/>
      <c r="G140" s="151"/>
      <c r="H140" s="74"/>
      <c r="I140" s="75"/>
      <c r="K140" s="88"/>
      <c r="L140" s="88"/>
      <c r="M140" s="88"/>
      <c r="N140" s="88"/>
      <c r="O140" s="88"/>
      <c r="P140" s="88"/>
    </row>
    <row r="141" spans="2:16" ht="15.95" customHeight="1" x14ac:dyDescent="0.15">
      <c r="B141" s="86">
        <v>130</v>
      </c>
      <c r="C141" s="73"/>
      <c r="D141" s="74"/>
      <c r="E141" s="154"/>
      <c r="F141" s="154"/>
      <c r="G141" s="151"/>
      <c r="H141" s="74"/>
      <c r="I141" s="75"/>
      <c r="K141" s="88"/>
      <c r="L141" s="88"/>
      <c r="M141" s="88"/>
      <c r="N141" s="88"/>
      <c r="O141" s="88"/>
      <c r="P141" s="88"/>
    </row>
    <row r="142" spans="2:16" ht="15.95" customHeight="1" x14ac:dyDescent="0.15">
      <c r="B142" s="86">
        <v>131</v>
      </c>
      <c r="C142" s="73"/>
      <c r="D142" s="74"/>
      <c r="E142" s="154"/>
      <c r="F142" s="154"/>
      <c r="G142" s="151"/>
      <c r="H142" s="74"/>
      <c r="I142" s="75"/>
      <c r="K142" s="88"/>
      <c r="L142" s="88"/>
      <c r="M142" s="88"/>
      <c r="N142" s="88"/>
      <c r="O142" s="88"/>
      <c r="P142" s="88"/>
    </row>
    <row r="143" spans="2:16" ht="15.95" customHeight="1" x14ac:dyDescent="0.15">
      <c r="B143" s="86">
        <v>132</v>
      </c>
      <c r="C143" s="73"/>
      <c r="D143" s="74"/>
      <c r="E143" s="154"/>
      <c r="F143" s="154"/>
      <c r="G143" s="151"/>
      <c r="H143" s="74"/>
      <c r="I143" s="75"/>
      <c r="K143" s="88"/>
      <c r="L143" s="88"/>
      <c r="M143" s="88"/>
      <c r="N143" s="88"/>
      <c r="O143" s="88"/>
      <c r="P143" s="88"/>
    </row>
    <row r="144" spans="2:16" ht="15.95" customHeight="1" x14ac:dyDescent="0.15">
      <c r="B144" s="86">
        <v>133</v>
      </c>
      <c r="C144" s="73"/>
      <c r="D144" s="74"/>
      <c r="E144" s="154"/>
      <c r="F144" s="154"/>
      <c r="G144" s="151"/>
      <c r="H144" s="74"/>
      <c r="I144" s="75"/>
      <c r="K144" s="88"/>
      <c r="L144" s="88"/>
      <c r="M144" s="88"/>
      <c r="N144" s="88"/>
      <c r="O144" s="88"/>
      <c r="P144" s="88"/>
    </row>
    <row r="145" spans="2:16" ht="15.95" customHeight="1" x14ac:dyDescent="0.15">
      <c r="B145" s="86">
        <v>134</v>
      </c>
      <c r="C145" s="73"/>
      <c r="D145" s="74"/>
      <c r="E145" s="154"/>
      <c r="F145" s="154"/>
      <c r="G145" s="151"/>
      <c r="H145" s="74"/>
      <c r="I145" s="75"/>
      <c r="K145" s="88"/>
      <c r="L145" s="88"/>
      <c r="M145" s="88"/>
      <c r="N145" s="88"/>
      <c r="O145" s="88"/>
      <c r="P145" s="88"/>
    </row>
    <row r="146" spans="2:16" ht="15.95" customHeight="1" x14ac:dyDescent="0.15">
      <c r="B146" s="86">
        <v>135</v>
      </c>
      <c r="C146" s="73"/>
      <c r="D146" s="74"/>
      <c r="E146" s="154"/>
      <c r="F146" s="154"/>
      <c r="G146" s="151"/>
      <c r="H146" s="74"/>
      <c r="I146" s="75"/>
      <c r="K146" s="88"/>
      <c r="L146" s="88"/>
      <c r="M146" s="88"/>
      <c r="N146" s="88"/>
      <c r="O146" s="88"/>
      <c r="P146" s="88"/>
    </row>
    <row r="147" spans="2:16" ht="15.95" customHeight="1" x14ac:dyDescent="0.15">
      <c r="B147" s="86">
        <v>136</v>
      </c>
      <c r="C147" s="73"/>
      <c r="D147" s="74"/>
      <c r="E147" s="154"/>
      <c r="F147" s="154"/>
      <c r="G147" s="151"/>
      <c r="H147" s="74"/>
      <c r="I147" s="75"/>
      <c r="K147" s="88"/>
      <c r="L147" s="88"/>
      <c r="M147" s="88"/>
      <c r="N147" s="88"/>
      <c r="O147" s="88"/>
      <c r="P147" s="88"/>
    </row>
    <row r="148" spans="2:16" ht="15.95" customHeight="1" x14ac:dyDescent="0.15">
      <c r="B148" s="86">
        <v>137</v>
      </c>
      <c r="C148" s="73"/>
      <c r="D148" s="74"/>
      <c r="E148" s="154"/>
      <c r="F148" s="154"/>
      <c r="G148" s="151"/>
      <c r="H148" s="74"/>
      <c r="I148" s="75"/>
      <c r="K148" s="88"/>
      <c r="L148" s="88"/>
      <c r="M148" s="88"/>
      <c r="N148" s="88"/>
      <c r="O148" s="88"/>
      <c r="P148" s="88"/>
    </row>
    <row r="149" spans="2:16" ht="15.95" customHeight="1" x14ac:dyDescent="0.15">
      <c r="B149" s="86">
        <v>138</v>
      </c>
      <c r="C149" s="73"/>
      <c r="D149" s="74"/>
      <c r="E149" s="154"/>
      <c r="F149" s="154"/>
      <c r="G149" s="151"/>
      <c r="H149" s="74"/>
      <c r="I149" s="75"/>
      <c r="K149" s="88"/>
      <c r="L149" s="88"/>
      <c r="M149" s="88"/>
      <c r="N149" s="88"/>
      <c r="O149" s="88"/>
      <c r="P149" s="88"/>
    </row>
    <row r="150" spans="2:16" ht="15.95" customHeight="1" x14ac:dyDescent="0.15">
      <c r="B150" s="86">
        <v>139</v>
      </c>
      <c r="C150" s="73"/>
      <c r="D150" s="74"/>
      <c r="E150" s="154"/>
      <c r="F150" s="154"/>
      <c r="G150" s="151"/>
      <c r="H150" s="74"/>
      <c r="I150" s="75"/>
      <c r="K150" s="88"/>
      <c r="L150" s="88"/>
      <c r="M150" s="88"/>
      <c r="N150" s="88"/>
      <c r="O150" s="88"/>
      <c r="P150" s="88"/>
    </row>
    <row r="151" spans="2:16" ht="15.95" customHeight="1" x14ac:dyDescent="0.15">
      <c r="B151" s="86">
        <v>140</v>
      </c>
      <c r="C151" s="73"/>
      <c r="D151" s="74"/>
      <c r="E151" s="154"/>
      <c r="F151" s="154"/>
      <c r="G151" s="151"/>
      <c r="H151" s="74"/>
      <c r="I151" s="75"/>
      <c r="K151" s="88"/>
      <c r="L151" s="88"/>
      <c r="M151" s="88"/>
      <c r="N151" s="88"/>
      <c r="O151" s="88"/>
      <c r="P151" s="88"/>
    </row>
    <row r="152" spans="2:16" ht="15.95" customHeight="1" x14ac:dyDescent="0.15">
      <c r="B152" s="86">
        <v>141</v>
      </c>
      <c r="C152" s="73"/>
      <c r="D152" s="74"/>
      <c r="E152" s="154"/>
      <c r="F152" s="154"/>
      <c r="G152" s="151"/>
      <c r="H152" s="74"/>
      <c r="I152" s="75"/>
      <c r="K152" s="88"/>
      <c r="L152" s="88"/>
      <c r="M152" s="88"/>
      <c r="N152" s="88"/>
      <c r="O152" s="88"/>
      <c r="P152" s="88"/>
    </row>
    <row r="153" spans="2:16" ht="15.95" customHeight="1" x14ac:dyDescent="0.15">
      <c r="B153" s="86">
        <v>142</v>
      </c>
      <c r="C153" s="73"/>
      <c r="D153" s="74"/>
      <c r="E153" s="154"/>
      <c r="F153" s="154"/>
      <c r="G153" s="151"/>
      <c r="H153" s="74"/>
      <c r="I153" s="75"/>
      <c r="K153" s="88"/>
      <c r="L153" s="88"/>
      <c r="M153" s="88"/>
      <c r="N153" s="88"/>
      <c r="O153" s="88"/>
      <c r="P153" s="88"/>
    </row>
    <row r="154" spans="2:16" ht="15.95" customHeight="1" x14ac:dyDescent="0.15">
      <c r="B154" s="86">
        <v>143</v>
      </c>
      <c r="C154" s="73"/>
      <c r="D154" s="74"/>
      <c r="E154" s="154"/>
      <c r="F154" s="154"/>
      <c r="G154" s="151"/>
      <c r="H154" s="74"/>
      <c r="I154" s="75"/>
      <c r="K154" s="88"/>
      <c r="L154" s="88"/>
      <c r="M154" s="88"/>
      <c r="N154" s="88"/>
      <c r="O154" s="88"/>
      <c r="P154" s="88"/>
    </row>
    <row r="155" spans="2:16" ht="15.95" customHeight="1" x14ac:dyDescent="0.15">
      <c r="B155" s="86">
        <v>144</v>
      </c>
      <c r="C155" s="73"/>
      <c r="D155" s="74"/>
      <c r="E155" s="154"/>
      <c r="F155" s="154"/>
      <c r="G155" s="151"/>
      <c r="H155" s="74"/>
      <c r="I155" s="75"/>
      <c r="K155" s="88"/>
      <c r="L155" s="88"/>
      <c r="M155" s="88"/>
      <c r="N155" s="88"/>
      <c r="O155" s="88"/>
      <c r="P155" s="88"/>
    </row>
    <row r="156" spans="2:16" ht="15.95" customHeight="1" x14ac:dyDescent="0.15">
      <c r="B156" s="86">
        <v>145</v>
      </c>
      <c r="C156" s="73"/>
      <c r="D156" s="74"/>
      <c r="E156" s="154"/>
      <c r="F156" s="154"/>
      <c r="G156" s="151"/>
      <c r="H156" s="74"/>
      <c r="I156" s="75"/>
      <c r="K156" s="88"/>
      <c r="L156" s="88"/>
      <c r="M156" s="88"/>
      <c r="N156" s="88"/>
      <c r="O156" s="88"/>
      <c r="P156" s="88"/>
    </row>
    <row r="157" spans="2:16" ht="15.95" customHeight="1" x14ac:dyDescent="0.15">
      <c r="B157" s="86">
        <v>146</v>
      </c>
      <c r="C157" s="73"/>
      <c r="D157" s="74"/>
      <c r="E157" s="154"/>
      <c r="F157" s="154"/>
      <c r="G157" s="151"/>
      <c r="H157" s="74"/>
      <c r="I157" s="75"/>
      <c r="K157" s="88"/>
      <c r="L157" s="88"/>
      <c r="M157" s="88"/>
      <c r="N157" s="88"/>
      <c r="O157" s="88"/>
      <c r="P157" s="88"/>
    </row>
    <row r="158" spans="2:16" ht="15.95" customHeight="1" x14ac:dyDescent="0.15">
      <c r="B158" s="86">
        <v>147</v>
      </c>
      <c r="C158" s="73"/>
      <c r="D158" s="74"/>
      <c r="E158" s="154"/>
      <c r="F158" s="154"/>
      <c r="G158" s="151"/>
      <c r="H158" s="74"/>
      <c r="I158" s="75"/>
      <c r="K158" s="88"/>
      <c r="L158" s="88"/>
      <c r="M158" s="88"/>
      <c r="N158" s="88"/>
      <c r="O158" s="88"/>
      <c r="P158" s="88"/>
    </row>
    <row r="159" spans="2:16" ht="15.95" customHeight="1" x14ac:dyDescent="0.15">
      <c r="B159" s="86">
        <v>148</v>
      </c>
      <c r="C159" s="73"/>
      <c r="D159" s="74"/>
      <c r="E159" s="154"/>
      <c r="F159" s="154"/>
      <c r="G159" s="151"/>
      <c r="H159" s="74"/>
      <c r="I159" s="75"/>
      <c r="K159" s="88"/>
      <c r="L159" s="88"/>
      <c r="M159" s="88"/>
      <c r="N159" s="88"/>
      <c r="O159" s="88"/>
      <c r="P159" s="88"/>
    </row>
    <row r="160" spans="2:16" ht="15.95" customHeight="1" x14ac:dyDescent="0.15">
      <c r="B160" s="86">
        <v>149</v>
      </c>
      <c r="C160" s="73"/>
      <c r="D160" s="74"/>
      <c r="E160" s="154"/>
      <c r="F160" s="154"/>
      <c r="G160" s="151"/>
      <c r="H160" s="74"/>
      <c r="I160" s="75"/>
      <c r="K160" s="88"/>
      <c r="L160" s="88"/>
      <c r="M160" s="88"/>
      <c r="N160" s="88"/>
      <c r="O160" s="88"/>
      <c r="P160" s="88"/>
    </row>
    <row r="161" spans="2:16" ht="15.95" customHeight="1" x14ac:dyDescent="0.15">
      <c r="B161" s="86">
        <v>150</v>
      </c>
      <c r="C161" s="73"/>
      <c r="D161" s="74"/>
      <c r="E161" s="154"/>
      <c r="F161" s="154"/>
      <c r="G161" s="151"/>
      <c r="H161" s="74"/>
      <c r="I161" s="75"/>
      <c r="K161" s="88"/>
      <c r="L161" s="88"/>
      <c r="M161" s="88"/>
      <c r="N161" s="88"/>
      <c r="O161" s="88"/>
      <c r="P161" s="88"/>
    </row>
    <row r="162" spans="2:16" ht="15.95" customHeight="1" x14ac:dyDescent="0.15">
      <c r="B162" s="86">
        <v>151</v>
      </c>
      <c r="C162" s="73"/>
      <c r="D162" s="74"/>
      <c r="E162" s="154"/>
      <c r="F162" s="154"/>
      <c r="G162" s="151"/>
      <c r="H162" s="74"/>
      <c r="I162" s="75"/>
      <c r="K162" s="88"/>
      <c r="L162" s="88"/>
      <c r="M162" s="88"/>
      <c r="N162" s="88"/>
      <c r="O162" s="88"/>
      <c r="P162" s="88"/>
    </row>
    <row r="163" spans="2:16" ht="15.95" customHeight="1" x14ac:dyDescent="0.15">
      <c r="B163" s="86">
        <v>152</v>
      </c>
      <c r="C163" s="73"/>
      <c r="D163" s="74"/>
      <c r="E163" s="154"/>
      <c r="F163" s="154"/>
      <c r="G163" s="151"/>
      <c r="H163" s="74"/>
      <c r="I163" s="75"/>
      <c r="K163" s="88"/>
      <c r="L163" s="88"/>
      <c r="M163" s="88"/>
      <c r="N163" s="88"/>
      <c r="O163" s="88"/>
      <c r="P163" s="88"/>
    </row>
    <row r="164" spans="2:16" ht="15.95" customHeight="1" x14ac:dyDescent="0.15">
      <c r="B164" s="86">
        <v>153</v>
      </c>
      <c r="C164" s="73"/>
      <c r="D164" s="74"/>
      <c r="E164" s="154"/>
      <c r="F164" s="154"/>
      <c r="G164" s="151"/>
      <c r="H164" s="74"/>
      <c r="I164" s="75"/>
      <c r="K164" s="88"/>
      <c r="L164" s="88"/>
      <c r="M164" s="88"/>
      <c r="N164" s="88"/>
      <c r="O164" s="88"/>
      <c r="P164" s="88"/>
    </row>
    <row r="165" spans="2:16" ht="15.95" customHeight="1" x14ac:dyDescent="0.15">
      <c r="B165" s="86">
        <v>154</v>
      </c>
      <c r="C165" s="73"/>
      <c r="D165" s="74"/>
      <c r="E165" s="154"/>
      <c r="F165" s="154"/>
      <c r="G165" s="151"/>
      <c r="H165" s="74"/>
      <c r="I165" s="75"/>
      <c r="K165" s="88"/>
      <c r="L165" s="88"/>
      <c r="M165" s="88"/>
      <c r="N165" s="88"/>
      <c r="O165" s="88"/>
      <c r="P165" s="88"/>
    </row>
    <row r="166" spans="2:16" ht="15.95" customHeight="1" x14ac:dyDescent="0.15">
      <c r="B166" s="86">
        <v>155</v>
      </c>
      <c r="C166" s="73"/>
      <c r="D166" s="74"/>
      <c r="E166" s="154"/>
      <c r="F166" s="154"/>
      <c r="G166" s="151"/>
      <c r="H166" s="74"/>
      <c r="I166" s="75"/>
      <c r="K166" s="88"/>
      <c r="L166" s="88"/>
      <c r="M166" s="88"/>
      <c r="N166" s="88"/>
      <c r="O166" s="88"/>
      <c r="P166" s="88"/>
    </row>
    <row r="167" spans="2:16" ht="15.95" customHeight="1" x14ac:dyDescent="0.15">
      <c r="B167" s="86">
        <v>156</v>
      </c>
      <c r="C167" s="73"/>
      <c r="D167" s="74"/>
      <c r="E167" s="154"/>
      <c r="F167" s="154"/>
      <c r="G167" s="151"/>
      <c r="H167" s="74"/>
      <c r="I167" s="75"/>
      <c r="K167" s="88"/>
      <c r="L167" s="88"/>
      <c r="M167" s="88"/>
      <c r="N167" s="88"/>
      <c r="O167" s="88"/>
      <c r="P167" s="88"/>
    </row>
    <row r="168" spans="2:16" ht="15.95" customHeight="1" x14ac:dyDescent="0.15">
      <c r="B168" s="86">
        <v>157</v>
      </c>
      <c r="C168" s="73"/>
      <c r="D168" s="74"/>
      <c r="E168" s="154"/>
      <c r="F168" s="154"/>
      <c r="G168" s="151"/>
      <c r="H168" s="74"/>
      <c r="I168" s="75"/>
      <c r="K168" s="88"/>
      <c r="L168" s="88"/>
      <c r="M168" s="88"/>
      <c r="N168" s="88"/>
      <c r="O168" s="88"/>
      <c r="P168" s="88"/>
    </row>
    <row r="169" spans="2:16" ht="15.95" customHeight="1" x14ac:dyDescent="0.15">
      <c r="B169" s="86">
        <v>158</v>
      </c>
      <c r="C169" s="73"/>
      <c r="D169" s="74"/>
      <c r="E169" s="154"/>
      <c r="F169" s="154"/>
      <c r="G169" s="151"/>
      <c r="H169" s="74"/>
      <c r="I169" s="75"/>
      <c r="K169" s="88"/>
      <c r="L169" s="88"/>
      <c r="M169" s="88"/>
      <c r="N169" s="88"/>
      <c r="O169" s="88"/>
      <c r="P169" s="88"/>
    </row>
    <row r="170" spans="2:16" ht="15.95" customHeight="1" x14ac:dyDescent="0.15">
      <c r="B170" s="86">
        <v>159</v>
      </c>
      <c r="C170" s="73"/>
      <c r="D170" s="74"/>
      <c r="E170" s="154"/>
      <c r="F170" s="154"/>
      <c r="G170" s="151"/>
      <c r="H170" s="74"/>
      <c r="I170" s="75"/>
      <c r="K170" s="88"/>
      <c r="L170" s="88"/>
      <c r="M170" s="88"/>
      <c r="N170" s="88"/>
      <c r="O170" s="88"/>
      <c r="P170" s="88"/>
    </row>
    <row r="171" spans="2:16" ht="15.95" customHeight="1" x14ac:dyDescent="0.15">
      <c r="B171" s="86">
        <v>160</v>
      </c>
      <c r="C171" s="73"/>
      <c r="D171" s="74"/>
      <c r="E171" s="154"/>
      <c r="F171" s="154"/>
      <c r="G171" s="151"/>
      <c r="H171" s="74"/>
      <c r="I171" s="75"/>
      <c r="K171" s="88"/>
      <c r="L171" s="88"/>
      <c r="M171" s="88"/>
      <c r="N171" s="88"/>
      <c r="O171" s="88"/>
      <c r="P171" s="88"/>
    </row>
    <row r="172" spans="2:16" ht="15.95" customHeight="1" x14ac:dyDescent="0.15">
      <c r="B172" s="86">
        <v>161</v>
      </c>
      <c r="C172" s="73"/>
      <c r="D172" s="74"/>
      <c r="E172" s="154"/>
      <c r="F172" s="154"/>
      <c r="G172" s="151"/>
      <c r="H172" s="74"/>
      <c r="I172" s="75"/>
      <c r="K172" s="88"/>
      <c r="L172" s="88"/>
      <c r="M172" s="88"/>
      <c r="N172" s="88"/>
      <c r="O172" s="88"/>
      <c r="P172" s="88"/>
    </row>
    <row r="173" spans="2:16" ht="15.95" customHeight="1" x14ac:dyDescent="0.15">
      <c r="B173" s="86">
        <v>162</v>
      </c>
      <c r="C173" s="73"/>
      <c r="D173" s="74"/>
      <c r="E173" s="154"/>
      <c r="F173" s="154"/>
      <c r="G173" s="151"/>
      <c r="H173" s="74"/>
      <c r="I173" s="75"/>
      <c r="K173" s="88"/>
      <c r="L173" s="88"/>
      <c r="M173" s="88"/>
      <c r="N173" s="88"/>
      <c r="O173" s="88"/>
      <c r="P173" s="88"/>
    </row>
    <row r="174" spans="2:16" ht="15.95" customHeight="1" x14ac:dyDescent="0.15">
      <c r="B174" s="86">
        <v>163</v>
      </c>
      <c r="C174" s="73"/>
      <c r="D174" s="74"/>
      <c r="E174" s="154"/>
      <c r="F174" s="154"/>
      <c r="G174" s="151"/>
      <c r="H174" s="74"/>
      <c r="I174" s="75"/>
      <c r="K174" s="88"/>
      <c r="L174" s="88"/>
      <c r="M174" s="88"/>
      <c r="N174" s="88"/>
      <c r="O174" s="88"/>
      <c r="P174" s="88"/>
    </row>
    <row r="175" spans="2:16" ht="15.95" customHeight="1" x14ac:dyDescent="0.15">
      <c r="B175" s="86">
        <v>164</v>
      </c>
      <c r="C175" s="73"/>
      <c r="D175" s="74"/>
      <c r="E175" s="154"/>
      <c r="F175" s="154"/>
      <c r="G175" s="151"/>
      <c r="H175" s="74"/>
      <c r="I175" s="75"/>
      <c r="K175" s="88"/>
      <c r="L175" s="88"/>
      <c r="M175" s="88"/>
      <c r="N175" s="88"/>
      <c r="O175" s="88"/>
      <c r="P175" s="88"/>
    </row>
    <row r="176" spans="2:16" ht="15.95" customHeight="1" x14ac:dyDescent="0.15">
      <c r="B176" s="86">
        <v>165</v>
      </c>
      <c r="C176" s="73"/>
      <c r="D176" s="74"/>
      <c r="E176" s="154"/>
      <c r="F176" s="154"/>
      <c r="G176" s="151"/>
      <c r="H176" s="74"/>
      <c r="I176" s="75"/>
      <c r="K176" s="88"/>
      <c r="L176" s="88"/>
      <c r="M176" s="88"/>
      <c r="N176" s="88"/>
      <c r="O176" s="88"/>
      <c r="P176" s="88"/>
    </row>
    <row r="177" spans="2:16" ht="15.95" customHeight="1" x14ac:dyDescent="0.15">
      <c r="B177" s="86">
        <v>166</v>
      </c>
      <c r="C177" s="73"/>
      <c r="D177" s="74"/>
      <c r="E177" s="154"/>
      <c r="F177" s="154"/>
      <c r="G177" s="151"/>
      <c r="H177" s="74"/>
      <c r="I177" s="75"/>
      <c r="K177" s="88"/>
      <c r="L177" s="88"/>
      <c r="M177" s="88"/>
      <c r="N177" s="88"/>
      <c r="O177" s="88"/>
      <c r="P177" s="88"/>
    </row>
    <row r="178" spans="2:16" ht="15.95" customHeight="1" x14ac:dyDescent="0.15">
      <c r="B178" s="86">
        <v>167</v>
      </c>
      <c r="C178" s="73"/>
      <c r="D178" s="74"/>
      <c r="E178" s="154"/>
      <c r="F178" s="154"/>
      <c r="G178" s="151"/>
      <c r="H178" s="74"/>
      <c r="I178" s="75"/>
      <c r="K178" s="88"/>
      <c r="L178" s="88"/>
      <c r="M178" s="88"/>
      <c r="N178" s="88"/>
      <c r="O178" s="88"/>
      <c r="P178" s="88"/>
    </row>
    <row r="179" spans="2:16" ht="15.95" customHeight="1" x14ac:dyDescent="0.15">
      <c r="B179" s="86">
        <v>168</v>
      </c>
      <c r="C179" s="73"/>
      <c r="D179" s="74"/>
      <c r="E179" s="154"/>
      <c r="F179" s="154"/>
      <c r="G179" s="151"/>
      <c r="H179" s="74"/>
      <c r="I179" s="75"/>
      <c r="K179" s="88"/>
      <c r="L179" s="88"/>
      <c r="M179" s="88"/>
      <c r="N179" s="88"/>
      <c r="O179" s="88"/>
      <c r="P179" s="88"/>
    </row>
    <row r="180" spans="2:16" ht="15.95" customHeight="1" x14ac:dyDescent="0.15">
      <c r="B180" s="86">
        <v>169</v>
      </c>
      <c r="C180" s="73"/>
      <c r="D180" s="74"/>
      <c r="E180" s="154"/>
      <c r="F180" s="154"/>
      <c r="G180" s="151"/>
      <c r="H180" s="74"/>
      <c r="I180" s="75"/>
      <c r="K180" s="88"/>
      <c r="L180" s="88"/>
      <c r="M180" s="88"/>
      <c r="N180" s="88"/>
      <c r="O180" s="88"/>
      <c r="P180" s="88"/>
    </row>
    <row r="181" spans="2:16" ht="15.95" customHeight="1" x14ac:dyDescent="0.15">
      <c r="B181" s="86">
        <v>170</v>
      </c>
      <c r="C181" s="73"/>
      <c r="D181" s="74"/>
      <c r="E181" s="154"/>
      <c r="F181" s="154"/>
      <c r="G181" s="151"/>
      <c r="H181" s="74"/>
      <c r="I181" s="75"/>
      <c r="K181" s="88"/>
      <c r="L181" s="88"/>
      <c r="M181" s="88"/>
      <c r="N181" s="88"/>
      <c r="O181" s="88"/>
      <c r="P181" s="88"/>
    </row>
    <row r="182" spans="2:16" ht="15.95" customHeight="1" x14ac:dyDescent="0.15">
      <c r="B182" s="86">
        <v>171</v>
      </c>
      <c r="C182" s="73"/>
      <c r="D182" s="74"/>
      <c r="E182" s="154"/>
      <c r="F182" s="154"/>
      <c r="G182" s="151"/>
      <c r="H182" s="74"/>
      <c r="I182" s="75"/>
      <c r="K182" s="88"/>
      <c r="L182" s="88"/>
      <c r="M182" s="88"/>
      <c r="N182" s="88"/>
      <c r="O182" s="88"/>
      <c r="P182" s="88"/>
    </row>
    <row r="183" spans="2:16" ht="15.95" customHeight="1" x14ac:dyDescent="0.15">
      <c r="B183" s="86">
        <v>172</v>
      </c>
      <c r="C183" s="73"/>
      <c r="D183" s="74"/>
      <c r="E183" s="154"/>
      <c r="F183" s="154"/>
      <c r="G183" s="151"/>
      <c r="H183" s="74"/>
      <c r="I183" s="75"/>
      <c r="K183" s="88"/>
      <c r="L183" s="88"/>
      <c r="M183" s="88"/>
      <c r="N183" s="88"/>
      <c r="O183" s="88"/>
      <c r="P183" s="88"/>
    </row>
    <row r="184" spans="2:16" ht="15.95" customHeight="1" x14ac:dyDescent="0.15">
      <c r="B184" s="86">
        <v>173</v>
      </c>
      <c r="C184" s="73"/>
      <c r="D184" s="74"/>
      <c r="E184" s="154"/>
      <c r="F184" s="154"/>
      <c r="G184" s="151"/>
      <c r="H184" s="74"/>
      <c r="I184" s="75"/>
      <c r="K184" s="88"/>
      <c r="L184" s="88"/>
      <c r="M184" s="88"/>
      <c r="N184" s="88"/>
      <c r="O184" s="88"/>
      <c r="P184" s="88"/>
    </row>
    <row r="185" spans="2:16" ht="15.95" customHeight="1" x14ac:dyDescent="0.15">
      <c r="B185" s="86">
        <v>174</v>
      </c>
      <c r="C185" s="73"/>
      <c r="D185" s="74"/>
      <c r="E185" s="154"/>
      <c r="F185" s="154"/>
      <c r="G185" s="151"/>
      <c r="H185" s="74"/>
      <c r="I185" s="75"/>
      <c r="K185" s="88"/>
      <c r="L185" s="88"/>
      <c r="M185" s="88"/>
      <c r="N185" s="88"/>
      <c r="O185" s="88"/>
      <c r="P185" s="88"/>
    </row>
    <row r="186" spans="2:16" ht="15.95" customHeight="1" x14ac:dyDescent="0.15">
      <c r="B186" s="86">
        <v>175</v>
      </c>
      <c r="C186" s="73"/>
      <c r="D186" s="74"/>
      <c r="E186" s="154"/>
      <c r="F186" s="154"/>
      <c r="G186" s="151"/>
      <c r="H186" s="74"/>
      <c r="I186" s="75"/>
      <c r="K186" s="88"/>
      <c r="L186" s="88"/>
      <c r="M186" s="88"/>
      <c r="N186" s="88"/>
      <c r="O186" s="88"/>
      <c r="P186" s="88"/>
    </row>
    <row r="187" spans="2:16" ht="15.95" customHeight="1" x14ac:dyDescent="0.15">
      <c r="B187" s="86">
        <v>176</v>
      </c>
      <c r="C187" s="73"/>
      <c r="D187" s="74"/>
      <c r="E187" s="154"/>
      <c r="F187" s="154"/>
      <c r="G187" s="151"/>
      <c r="H187" s="74"/>
      <c r="I187" s="75"/>
      <c r="K187" s="88"/>
      <c r="L187" s="88"/>
      <c r="M187" s="88"/>
      <c r="N187" s="88"/>
      <c r="O187" s="88"/>
      <c r="P187" s="88"/>
    </row>
    <row r="188" spans="2:16" ht="15.95" customHeight="1" x14ac:dyDescent="0.15">
      <c r="B188" s="86">
        <v>177</v>
      </c>
      <c r="C188" s="73"/>
      <c r="D188" s="74"/>
      <c r="E188" s="154"/>
      <c r="F188" s="154"/>
      <c r="G188" s="151"/>
      <c r="H188" s="74"/>
      <c r="I188" s="75"/>
      <c r="K188" s="88"/>
      <c r="L188" s="88"/>
      <c r="M188" s="88"/>
      <c r="N188" s="88"/>
      <c r="O188" s="88"/>
      <c r="P188" s="88"/>
    </row>
    <row r="189" spans="2:16" ht="15.95" customHeight="1" x14ac:dyDescent="0.15">
      <c r="B189" s="86">
        <v>178</v>
      </c>
      <c r="C189" s="73"/>
      <c r="D189" s="74"/>
      <c r="E189" s="154"/>
      <c r="F189" s="154"/>
      <c r="G189" s="151"/>
      <c r="H189" s="74"/>
      <c r="I189" s="75"/>
      <c r="K189" s="88"/>
      <c r="L189" s="88"/>
      <c r="M189" s="88"/>
      <c r="N189" s="88"/>
      <c r="O189" s="88"/>
      <c r="P189" s="88"/>
    </row>
    <row r="190" spans="2:16" ht="15.95" customHeight="1" x14ac:dyDescent="0.15">
      <c r="B190" s="86">
        <v>179</v>
      </c>
      <c r="C190" s="73"/>
      <c r="D190" s="74"/>
      <c r="E190" s="154"/>
      <c r="F190" s="154"/>
      <c r="G190" s="151"/>
      <c r="H190" s="74"/>
      <c r="I190" s="75"/>
      <c r="K190" s="88"/>
      <c r="L190" s="88"/>
      <c r="M190" s="88"/>
      <c r="N190" s="88"/>
      <c r="O190" s="88"/>
      <c r="P190" s="88"/>
    </row>
    <row r="191" spans="2:16" ht="15.95" customHeight="1" x14ac:dyDescent="0.15">
      <c r="B191" s="86">
        <v>180</v>
      </c>
      <c r="C191" s="73"/>
      <c r="D191" s="74"/>
      <c r="E191" s="154"/>
      <c r="F191" s="154"/>
      <c r="G191" s="151"/>
      <c r="H191" s="74"/>
      <c r="I191" s="75"/>
      <c r="K191" s="88"/>
      <c r="L191" s="88"/>
      <c r="M191" s="88"/>
      <c r="N191" s="88"/>
      <c r="O191" s="88"/>
      <c r="P191" s="88"/>
    </row>
    <row r="192" spans="2:16" ht="15.95" customHeight="1" x14ac:dyDescent="0.15">
      <c r="B192" s="86">
        <v>181</v>
      </c>
      <c r="C192" s="73"/>
      <c r="D192" s="74"/>
      <c r="E192" s="154"/>
      <c r="F192" s="154"/>
      <c r="G192" s="151"/>
      <c r="H192" s="74"/>
      <c r="I192" s="75"/>
      <c r="K192" s="88"/>
      <c r="L192" s="88"/>
      <c r="M192" s="88"/>
      <c r="N192" s="88"/>
      <c r="O192" s="88"/>
      <c r="P192" s="88"/>
    </row>
    <row r="193" spans="2:16" ht="15.95" customHeight="1" x14ac:dyDescent="0.15">
      <c r="B193" s="86">
        <v>182</v>
      </c>
      <c r="C193" s="73"/>
      <c r="D193" s="74"/>
      <c r="E193" s="154"/>
      <c r="F193" s="154"/>
      <c r="G193" s="151"/>
      <c r="H193" s="74"/>
      <c r="I193" s="75"/>
      <c r="K193" s="88"/>
      <c r="L193" s="88"/>
      <c r="M193" s="88"/>
      <c r="N193" s="88"/>
      <c r="O193" s="88"/>
      <c r="P193" s="88"/>
    </row>
    <row r="194" spans="2:16" ht="15.95" customHeight="1" x14ac:dyDescent="0.15">
      <c r="B194" s="86">
        <v>183</v>
      </c>
      <c r="C194" s="73"/>
      <c r="D194" s="74"/>
      <c r="E194" s="154"/>
      <c r="F194" s="154"/>
      <c r="G194" s="151"/>
      <c r="H194" s="74"/>
      <c r="I194" s="75"/>
      <c r="K194" s="88"/>
      <c r="L194" s="88"/>
      <c r="M194" s="88"/>
      <c r="N194" s="88"/>
      <c r="O194" s="88"/>
      <c r="P194" s="88"/>
    </row>
    <row r="195" spans="2:16" ht="15.95" customHeight="1" x14ac:dyDescent="0.15">
      <c r="B195" s="86">
        <v>184</v>
      </c>
      <c r="C195" s="73"/>
      <c r="D195" s="74"/>
      <c r="E195" s="154"/>
      <c r="F195" s="154"/>
      <c r="G195" s="151"/>
      <c r="H195" s="74"/>
      <c r="I195" s="75"/>
      <c r="K195" s="88"/>
      <c r="L195" s="88"/>
      <c r="M195" s="88"/>
      <c r="N195" s="88"/>
      <c r="O195" s="88"/>
      <c r="P195" s="88"/>
    </row>
    <row r="196" spans="2:16" ht="15.95" customHeight="1" x14ac:dyDescent="0.15">
      <c r="B196" s="86">
        <v>185</v>
      </c>
      <c r="C196" s="73"/>
      <c r="D196" s="74"/>
      <c r="E196" s="154"/>
      <c r="F196" s="154"/>
      <c r="G196" s="151"/>
      <c r="H196" s="74"/>
      <c r="I196" s="75"/>
      <c r="K196" s="88"/>
      <c r="L196" s="88"/>
      <c r="M196" s="88"/>
      <c r="N196" s="88"/>
      <c r="O196" s="88"/>
      <c r="P196" s="88"/>
    </row>
    <row r="197" spans="2:16" ht="15.95" customHeight="1" x14ac:dyDescent="0.15">
      <c r="B197" s="86">
        <v>186</v>
      </c>
      <c r="C197" s="73"/>
      <c r="D197" s="74"/>
      <c r="E197" s="154"/>
      <c r="F197" s="154"/>
      <c r="G197" s="151"/>
      <c r="H197" s="74"/>
      <c r="I197" s="75"/>
      <c r="K197" s="88"/>
      <c r="L197" s="88"/>
      <c r="M197" s="88"/>
      <c r="N197" s="88"/>
      <c r="O197" s="88"/>
      <c r="P197" s="88"/>
    </row>
    <row r="198" spans="2:16" ht="15.95" customHeight="1" x14ac:dyDescent="0.15">
      <c r="B198" s="86">
        <v>187</v>
      </c>
      <c r="C198" s="73"/>
      <c r="D198" s="74"/>
      <c r="E198" s="154"/>
      <c r="F198" s="154"/>
      <c r="G198" s="151"/>
      <c r="H198" s="74"/>
      <c r="I198" s="75"/>
      <c r="K198" s="88"/>
      <c r="L198" s="88"/>
      <c r="M198" s="88"/>
      <c r="N198" s="88"/>
      <c r="O198" s="88"/>
      <c r="P198" s="88"/>
    </row>
    <row r="199" spans="2:16" ht="15.95" customHeight="1" x14ac:dyDescent="0.15">
      <c r="B199" s="86">
        <v>188</v>
      </c>
      <c r="C199" s="73"/>
      <c r="D199" s="74"/>
      <c r="E199" s="154"/>
      <c r="F199" s="154"/>
      <c r="G199" s="151"/>
      <c r="H199" s="74"/>
      <c r="I199" s="75"/>
      <c r="K199" s="88"/>
      <c r="L199" s="88"/>
      <c r="M199" s="88"/>
      <c r="N199" s="88"/>
      <c r="O199" s="88"/>
      <c r="P199" s="88"/>
    </row>
    <row r="200" spans="2:16" ht="15.95" customHeight="1" x14ac:dyDescent="0.15">
      <c r="B200" s="86">
        <v>189</v>
      </c>
      <c r="C200" s="73"/>
      <c r="D200" s="74"/>
      <c r="E200" s="154"/>
      <c r="F200" s="154"/>
      <c r="G200" s="151"/>
      <c r="H200" s="74"/>
      <c r="I200" s="75"/>
      <c r="K200" s="88"/>
      <c r="L200" s="88"/>
      <c r="M200" s="88"/>
      <c r="N200" s="88"/>
      <c r="O200" s="88"/>
      <c r="P200" s="88"/>
    </row>
    <row r="201" spans="2:16" ht="15.95" customHeight="1" x14ac:dyDescent="0.15">
      <c r="B201" s="86">
        <v>190</v>
      </c>
      <c r="C201" s="73"/>
      <c r="D201" s="74"/>
      <c r="E201" s="154"/>
      <c r="F201" s="154"/>
      <c r="G201" s="151"/>
      <c r="H201" s="74"/>
      <c r="I201" s="75"/>
      <c r="K201" s="88"/>
      <c r="L201" s="88"/>
      <c r="M201" s="88"/>
      <c r="N201" s="88"/>
      <c r="O201" s="88"/>
      <c r="P201" s="88"/>
    </row>
    <row r="202" spans="2:16" ht="15.95" customHeight="1" x14ac:dyDescent="0.15">
      <c r="B202" s="86">
        <v>191</v>
      </c>
      <c r="C202" s="73"/>
      <c r="D202" s="74"/>
      <c r="E202" s="154"/>
      <c r="F202" s="154"/>
      <c r="G202" s="151"/>
      <c r="H202" s="74"/>
      <c r="I202" s="75"/>
      <c r="K202" s="88"/>
      <c r="L202" s="88"/>
      <c r="M202" s="88"/>
      <c r="N202" s="88"/>
      <c r="O202" s="88"/>
      <c r="P202" s="88"/>
    </row>
    <row r="203" spans="2:16" ht="15.95" customHeight="1" x14ac:dyDescent="0.15">
      <c r="B203" s="86">
        <v>192</v>
      </c>
      <c r="C203" s="73"/>
      <c r="D203" s="74"/>
      <c r="E203" s="154"/>
      <c r="F203" s="154"/>
      <c r="G203" s="151"/>
      <c r="H203" s="74"/>
      <c r="I203" s="75"/>
      <c r="K203" s="88"/>
      <c r="L203" s="88"/>
      <c r="M203" s="88"/>
      <c r="N203" s="88"/>
      <c r="O203" s="88"/>
      <c r="P203" s="88"/>
    </row>
    <row r="204" spans="2:16" ht="15.95" customHeight="1" x14ac:dyDescent="0.15">
      <c r="B204" s="86">
        <v>193</v>
      </c>
      <c r="C204" s="73"/>
      <c r="D204" s="74"/>
      <c r="E204" s="154"/>
      <c r="F204" s="154"/>
      <c r="G204" s="151"/>
      <c r="H204" s="74"/>
      <c r="I204" s="75"/>
      <c r="K204" s="88"/>
      <c r="L204" s="88"/>
      <c r="M204" s="88"/>
      <c r="N204" s="88"/>
      <c r="O204" s="88"/>
      <c r="P204" s="88"/>
    </row>
    <row r="205" spans="2:16" ht="15.95" customHeight="1" x14ac:dyDescent="0.15">
      <c r="B205" s="86">
        <v>194</v>
      </c>
      <c r="C205" s="73"/>
      <c r="D205" s="74"/>
      <c r="E205" s="154"/>
      <c r="F205" s="154"/>
      <c r="G205" s="151"/>
      <c r="H205" s="74"/>
      <c r="I205" s="75"/>
      <c r="K205" s="88"/>
      <c r="L205" s="88"/>
      <c r="M205" s="88"/>
      <c r="N205" s="88"/>
      <c r="O205" s="88"/>
      <c r="P205" s="88"/>
    </row>
    <row r="206" spans="2:16" ht="15.95" customHeight="1" x14ac:dyDescent="0.15">
      <c r="B206" s="86">
        <v>195</v>
      </c>
      <c r="C206" s="73"/>
      <c r="D206" s="74"/>
      <c r="E206" s="154"/>
      <c r="F206" s="154"/>
      <c r="G206" s="151"/>
      <c r="H206" s="74"/>
      <c r="I206" s="75"/>
      <c r="K206" s="88"/>
      <c r="L206" s="88"/>
      <c r="M206" s="88"/>
      <c r="N206" s="88"/>
      <c r="O206" s="88"/>
      <c r="P206" s="88"/>
    </row>
    <row r="207" spans="2:16" ht="15.95" customHeight="1" x14ac:dyDescent="0.15">
      <c r="B207" s="86">
        <v>196</v>
      </c>
      <c r="C207" s="73"/>
      <c r="D207" s="74"/>
      <c r="E207" s="154"/>
      <c r="F207" s="154"/>
      <c r="G207" s="151"/>
      <c r="H207" s="74"/>
      <c r="I207" s="75"/>
      <c r="K207" s="88"/>
      <c r="L207" s="88"/>
      <c r="M207" s="88"/>
      <c r="N207" s="88"/>
      <c r="O207" s="88"/>
      <c r="P207" s="88"/>
    </row>
    <row r="208" spans="2:16" ht="15.95" customHeight="1" x14ac:dyDescent="0.15">
      <c r="B208" s="86">
        <v>197</v>
      </c>
      <c r="C208" s="73"/>
      <c r="D208" s="74"/>
      <c r="E208" s="154"/>
      <c r="F208" s="154"/>
      <c r="G208" s="151"/>
      <c r="H208" s="74"/>
      <c r="I208" s="75"/>
      <c r="K208" s="88"/>
      <c r="L208" s="88"/>
      <c r="M208" s="88"/>
      <c r="N208" s="88"/>
      <c r="O208" s="88"/>
      <c r="P208" s="88"/>
    </row>
    <row r="209" spans="2:16" ht="15.95" customHeight="1" x14ac:dyDescent="0.15">
      <c r="B209" s="86">
        <v>198</v>
      </c>
      <c r="C209" s="73"/>
      <c r="D209" s="74"/>
      <c r="E209" s="154"/>
      <c r="F209" s="154"/>
      <c r="G209" s="151"/>
      <c r="H209" s="74"/>
      <c r="I209" s="75"/>
      <c r="K209" s="88"/>
      <c r="L209" s="88"/>
      <c r="M209" s="88"/>
      <c r="N209" s="88"/>
      <c r="O209" s="88"/>
      <c r="P209" s="88"/>
    </row>
    <row r="210" spans="2:16" ht="15.95" customHeight="1" x14ac:dyDescent="0.15">
      <c r="B210" s="86">
        <v>199</v>
      </c>
      <c r="C210" s="73"/>
      <c r="D210" s="74"/>
      <c r="E210" s="154"/>
      <c r="F210" s="154"/>
      <c r="G210" s="151"/>
      <c r="H210" s="74"/>
      <c r="I210" s="75"/>
      <c r="K210" s="88"/>
      <c r="L210" s="88"/>
      <c r="M210" s="88"/>
      <c r="N210" s="88"/>
      <c r="O210" s="88"/>
      <c r="P210" s="88"/>
    </row>
    <row r="211" spans="2:16" ht="15.95" customHeight="1" thickBot="1" x14ac:dyDescent="0.2">
      <c r="B211" s="87">
        <v>200</v>
      </c>
      <c r="C211" s="76"/>
      <c r="D211" s="77"/>
      <c r="E211" s="155"/>
      <c r="F211" s="155"/>
      <c r="G211" s="152"/>
      <c r="H211" s="77"/>
      <c r="I211" s="78"/>
      <c r="K211" s="88"/>
      <c r="L211" s="88"/>
      <c r="M211" s="88"/>
      <c r="N211" s="88"/>
      <c r="O211" s="88"/>
      <c r="P211" s="88"/>
    </row>
    <row r="212" spans="2:16" ht="15.95" customHeight="1" x14ac:dyDescent="0.15"/>
    <row r="213" spans="2:16" ht="15.95" customHeight="1" x14ac:dyDescent="0.15"/>
    <row r="214" spans="2:16" ht="15.95" customHeight="1" x14ac:dyDescent="0.15"/>
    <row r="215" spans="2:16" ht="15.95" customHeight="1" x14ac:dyDescent="0.15"/>
    <row r="216" spans="2:16" ht="15.95" customHeight="1" x14ac:dyDescent="0.15"/>
    <row r="217" spans="2:16" ht="15.95" customHeight="1" x14ac:dyDescent="0.15"/>
    <row r="218" spans="2:16" ht="15.95" customHeight="1" x14ac:dyDescent="0.15"/>
    <row r="219" spans="2:16" ht="15.95" customHeight="1" x14ac:dyDescent="0.15"/>
    <row r="220" spans="2:16" ht="15.95" customHeight="1" x14ac:dyDescent="0.15"/>
    <row r="221" spans="2:16" ht="15.95" customHeight="1" x14ac:dyDescent="0.15"/>
  </sheetData>
  <mergeCells count="10">
    <mergeCell ref="G8:I8"/>
    <mergeCell ref="B10:C10"/>
    <mergeCell ref="D2:F2"/>
    <mergeCell ref="D8:F8"/>
    <mergeCell ref="D7:F7"/>
    <mergeCell ref="D6:F6"/>
    <mergeCell ref="D5:F5"/>
    <mergeCell ref="D4:F4"/>
    <mergeCell ref="D3:F3"/>
    <mergeCell ref="G3:L3"/>
  </mergeCells>
  <phoneticPr fontId="5"/>
  <dataValidations count="1">
    <dataValidation type="list" allowBlank="1" showInputMessage="1" showErrorMessage="1" error="「男」か「女」を入力してください。" sqref="G12:G211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rowBreaks count="5" manualBreakCount="5">
    <brk id="41" max="9" man="1"/>
    <brk id="81" max="9" man="1"/>
    <brk id="121" max="9" man="1"/>
    <brk id="161" max="9" man="1"/>
    <brk id="20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33"/>
  </sheetPr>
  <dimension ref="A1:W97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8.75" defaultRowHeight="14.25" x14ac:dyDescent="0.1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 x14ac:dyDescent="0.15">
      <c r="A1" s="272" t="s">
        <v>95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23" ht="15.95" customHeight="1" thickBot="1" x14ac:dyDescent="0.2"/>
    <row r="3" spans="1:23" ht="15.95" customHeight="1" thickBot="1" x14ac:dyDescent="0.2">
      <c r="A3" s="299" t="s">
        <v>73</v>
      </c>
      <c r="B3" s="299"/>
      <c r="C3" s="300"/>
      <c r="D3" s="294" t="s">
        <v>148</v>
      </c>
      <c r="E3" s="295"/>
      <c r="F3" s="82" t="s">
        <v>83</v>
      </c>
      <c r="G3" s="84" t="s">
        <v>84</v>
      </c>
      <c r="H3" s="91"/>
      <c r="I3" s="91"/>
      <c r="J3" s="91"/>
      <c r="K3" s="91"/>
      <c r="L3" s="299" t="s">
        <v>74</v>
      </c>
      <c r="M3" s="299"/>
      <c r="N3" s="300"/>
      <c r="O3" s="294" t="s">
        <v>149</v>
      </c>
      <c r="P3" s="295"/>
      <c r="Q3" s="82" t="s">
        <v>83</v>
      </c>
      <c r="R3" s="84" t="s">
        <v>84</v>
      </c>
      <c r="S3" s="91"/>
      <c r="T3" s="91"/>
      <c r="U3" s="91"/>
      <c r="V3" s="91"/>
    </row>
    <row r="4" spans="1:23" ht="15.95" customHeight="1" thickBot="1" x14ac:dyDescent="0.2">
      <c r="A4" s="299"/>
      <c r="B4" s="299"/>
      <c r="C4" s="300"/>
      <c r="D4" s="294" t="s">
        <v>82</v>
      </c>
      <c r="E4" s="295"/>
      <c r="F4" s="94"/>
      <c r="G4" s="95"/>
      <c r="H4" s="91"/>
      <c r="I4" s="91"/>
      <c r="J4" s="91"/>
      <c r="K4" s="91"/>
      <c r="L4" s="299"/>
      <c r="M4" s="299"/>
      <c r="N4" s="300"/>
      <c r="O4" s="294" t="s">
        <v>82</v>
      </c>
      <c r="P4" s="295"/>
      <c r="Q4" s="132"/>
      <c r="R4" s="133"/>
      <c r="S4" s="91"/>
      <c r="T4" s="91"/>
      <c r="U4" s="91"/>
      <c r="V4" s="91"/>
    </row>
    <row r="5" spans="1:23" ht="15.95" customHeight="1" thickBot="1" x14ac:dyDescent="0.2">
      <c r="A5" s="91"/>
      <c r="B5" s="255" t="s">
        <v>216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255" t="s">
        <v>216</v>
      </c>
      <c r="N5" s="91"/>
      <c r="O5" s="91"/>
      <c r="P5" s="91"/>
      <c r="Q5" s="91"/>
      <c r="R5" s="91"/>
      <c r="S5" s="91"/>
      <c r="T5" s="91"/>
      <c r="U5" s="91"/>
      <c r="V5" s="91"/>
    </row>
    <row r="6" spans="1:23" ht="15.95" customHeight="1" thickBot="1" x14ac:dyDescent="0.2">
      <c r="A6" s="301" t="s">
        <v>91</v>
      </c>
      <c r="B6" s="292" t="s">
        <v>86</v>
      </c>
      <c r="C6" s="302" t="s">
        <v>75</v>
      </c>
      <c r="D6" s="304" t="s">
        <v>77</v>
      </c>
      <c r="E6" s="296" t="s">
        <v>85</v>
      </c>
      <c r="F6" s="297"/>
      <c r="G6" s="297"/>
      <c r="H6" s="297"/>
      <c r="I6" s="297"/>
      <c r="J6" s="298"/>
      <c r="L6" s="301" t="s">
        <v>91</v>
      </c>
      <c r="M6" s="292" t="s">
        <v>86</v>
      </c>
      <c r="N6" s="302" t="s">
        <v>75</v>
      </c>
      <c r="O6" s="304" t="s">
        <v>77</v>
      </c>
      <c r="P6" s="296" t="s">
        <v>85</v>
      </c>
      <c r="Q6" s="297"/>
      <c r="R6" s="297"/>
      <c r="S6" s="297"/>
      <c r="T6" s="297"/>
      <c r="U6" s="298"/>
    </row>
    <row r="7" spans="1:23" ht="15.95" customHeight="1" thickBot="1" x14ac:dyDescent="0.2">
      <c r="A7" s="301"/>
      <c r="B7" s="293"/>
      <c r="C7" s="303"/>
      <c r="D7" s="305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301"/>
      <c r="M7" s="293"/>
      <c r="N7" s="303"/>
      <c r="O7" s="305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5.95" customHeight="1" x14ac:dyDescent="0.15">
      <c r="A8" s="67">
        <v>1</v>
      </c>
      <c r="B8" s="99"/>
      <c r="C8" s="96" t="str">
        <f t="shared" ref="C8:C39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62" t="s">
        <v>50</v>
      </c>
    </row>
    <row r="9" spans="1:23" ht="15.95" customHeight="1" x14ac:dyDescent="0.15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" t="s">
        <v>51</v>
      </c>
    </row>
    <row r="10" spans="1:23" ht="15.95" customHeight="1" x14ac:dyDescent="0.15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" t="s">
        <v>52</v>
      </c>
    </row>
    <row r="11" spans="1:23" ht="15.95" customHeight="1" x14ac:dyDescent="0.15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  <c r="W11" s="2" t="s">
        <v>53</v>
      </c>
    </row>
    <row r="12" spans="1:23" ht="15.95" customHeight="1" x14ac:dyDescent="0.15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2" t="s">
        <v>54</v>
      </c>
    </row>
    <row r="13" spans="1:23" ht="15.95" customHeight="1" x14ac:dyDescent="0.15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217" t="s">
        <v>55</v>
      </c>
    </row>
    <row r="14" spans="1:23" ht="15.95" customHeight="1" x14ac:dyDescent="0.15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217" t="s">
        <v>56</v>
      </c>
    </row>
    <row r="15" spans="1:23" ht="15.95" customHeight="1" x14ac:dyDescent="0.15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  <c r="W15" s="2" t="s">
        <v>59</v>
      </c>
    </row>
    <row r="16" spans="1:23" ht="15.95" customHeight="1" x14ac:dyDescent="0.15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  <c r="W16" s="2" t="s">
        <v>60</v>
      </c>
    </row>
    <row r="17" spans="1:23" ht="15.95" customHeight="1" x14ac:dyDescent="0.15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  <c r="W17" s="2" t="s">
        <v>61</v>
      </c>
    </row>
    <row r="18" spans="1:23" ht="15.95" customHeight="1" thickBot="1" x14ac:dyDescent="0.2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  <c r="W18" s="3" t="s">
        <v>200</v>
      </c>
    </row>
    <row r="19" spans="1:23" ht="15.95" customHeight="1" thickBot="1" x14ac:dyDescent="0.2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</row>
    <row r="20" spans="1:23" ht="15.95" customHeight="1" thickBot="1" x14ac:dyDescent="0.2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  <c r="W20" s="163" t="s">
        <v>94</v>
      </c>
    </row>
    <row r="21" spans="1:23" ht="15.95" customHeight="1" x14ac:dyDescent="0.15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  <c r="W21" s="164" t="s">
        <v>50</v>
      </c>
    </row>
    <row r="22" spans="1:23" ht="15.95" customHeight="1" x14ac:dyDescent="0.15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  <c r="W22" s="165" t="s">
        <v>51</v>
      </c>
    </row>
    <row r="23" spans="1:23" ht="15.95" customHeight="1" x14ac:dyDescent="0.15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  <c r="W23" s="165" t="s">
        <v>53</v>
      </c>
    </row>
    <row r="24" spans="1:23" ht="15.95" customHeight="1" x14ac:dyDescent="0.15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  <c r="W24" s="165" t="s">
        <v>54</v>
      </c>
    </row>
    <row r="25" spans="1:23" ht="15.95" customHeight="1" x14ac:dyDescent="0.15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  <c r="W25" s="165" t="s">
        <v>59</v>
      </c>
    </row>
    <row r="26" spans="1:23" ht="15.95" customHeight="1" x14ac:dyDescent="0.15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  <c r="W26" s="165" t="s">
        <v>60</v>
      </c>
    </row>
    <row r="27" spans="1:23" ht="15.95" customHeight="1" x14ac:dyDescent="0.15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  <c r="W27" s="165" t="s">
        <v>61</v>
      </c>
    </row>
    <row r="28" spans="1:23" ht="15.95" customHeight="1" thickBot="1" x14ac:dyDescent="0.2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  <c r="W28" s="166" t="s">
        <v>200</v>
      </c>
    </row>
    <row r="29" spans="1:23" ht="15.95" customHeight="1" x14ac:dyDescent="0.15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</row>
    <row r="30" spans="1:23" ht="15.95" customHeight="1" x14ac:dyDescent="0.15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</row>
    <row r="31" spans="1:23" ht="15.95" customHeight="1" x14ac:dyDescent="0.15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</row>
    <row r="32" spans="1:23" ht="15.95" customHeight="1" x14ac:dyDescent="0.15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</row>
    <row r="33" spans="1:21" ht="15.95" customHeight="1" x14ac:dyDescent="0.15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5.95" customHeight="1" x14ac:dyDescent="0.15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5.95" customHeight="1" x14ac:dyDescent="0.15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5.95" customHeight="1" x14ac:dyDescent="0.15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5.95" customHeight="1" x14ac:dyDescent="0.15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5.95" customHeight="1" x14ac:dyDescent="0.15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5.95" customHeight="1" x14ac:dyDescent="0.15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5.95" customHeight="1" x14ac:dyDescent="0.15">
      <c r="A40" s="68">
        <v>33</v>
      </c>
      <c r="B40" s="100"/>
      <c r="C40" s="97" t="str">
        <f t="shared" ref="C40:C71" si="4">IF(B40="","",VLOOKUP(B40,名簿,2,FALSE))</f>
        <v/>
      </c>
      <c r="D40" s="157" t="str">
        <f t="shared" ref="D40:D71" si="5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6">IF(M40="","",VLOOKUP(M40,名簿,2,FALSE))</f>
        <v/>
      </c>
      <c r="O40" s="160" t="str">
        <f t="shared" ref="O40:O71" si="7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5.95" customHeight="1" x14ac:dyDescent="0.15">
      <c r="A41" s="68">
        <v>34</v>
      </c>
      <c r="B41" s="100"/>
      <c r="C41" s="97" t="str">
        <f t="shared" si="4"/>
        <v/>
      </c>
      <c r="D41" s="157" t="str">
        <f t="shared" si="5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6"/>
        <v/>
      </c>
      <c r="O41" s="160" t="str">
        <f t="shared" si="7"/>
        <v/>
      </c>
      <c r="P41" s="181"/>
      <c r="Q41" s="145"/>
      <c r="R41" s="144"/>
      <c r="S41" s="145"/>
      <c r="T41" s="144"/>
      <c r="U41" s="185"/>
    </row>
    <row r="42" spans="1:21" ht="15.95" customHeight="1" x14ac:dyDescent="0.15">
      <c r="A42" s="68">
        <v>35</v>
      </c>
      <c r="B42" s="100"/>
      <c r="C42" s="97" t="str">
        <f t="shared" si="4"/>
        <v/>
      </c>
      <c r="D42" s="157" t="str">
        <f t="shared" si="5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6"/>
        <v/>
      </c>
      <c r="O42" s="160" t="str">
        <f t="shared" si="7"/>
        <v/>
      </c>
      <c r="P42" s="181"/>
      <c r="Q42" s="145"/>
      <c r="R42" s="144"/>
      <c r="S42" s="145"/>
      <c r="T42" s="144"/>
      <c r="U42" s="185"/>
    </row>
    <row r="43" spans="1:21" ht="15.95" customHeight="1" x14ac:dyDescent="0.15">
      <c r="A43" s="68">
        <v>36</v>
      </c>
      <c r="B43" s="100"/>
      <c r="C43" s="97" t="str">
        <f t="shared" si="4"/>
        <v/>
      </c>
      <c r="D43" s="157" t="str">
        <f t="shared" si="5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6"/>
        <v/>
      </c>
      <c r="O43" s="160" t="str">
        <f t="shared" si="7"/>
        <v/>
      </c>
      <c r="P43" s="181"/>
      <c r="Q43" s="145"/>
      <c r="R43" s="144"/>
      <c r="S43" s="145"/>
      <c r="T43" s="144"/>
      <c r="U43" s="185"/>
    </row>
    <row r="44" spans="1:21" ht="15.95" customHeight="1" x14ac:dyDescent="0.15">
      <c r="A44" s="68">
        <v>37</v>
      </c>
      <c r="B44" s="100"/>
      <c r="C44" s="97" t="str">
        <f t="shared" si="4"/>
        <v/>
      </c>
      <c r="D44" s="157" t="str">
        <f t="shared" si="5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6"/>
        <v/>
      </c>
      <c r="O44" s="160" t="str">
        <f t="shared" si="7"/>
        <v/>
      </c>
      <c r="P44" s="181"/>
      <c r="Q44" s="145"/>
      <c r="R44" s="144"/>
      <c r="S44" s="145"/>
      <c r="T44" s="144"/>
      <c r="U44" s="185"/>
    </row>
    <row r="45" spans="1:21" ht="15.95" customHeight="1" x14ac:dyDescent="0.15">
      <c r="A45" s="68">
        <v>38</v>
      </c>
      <c r="B45" s="100"/>
      <c r="C45" s="97" t="str">
        <f t="shared" si="4"/>
        <v/>
      </c>
      <c r="D45" s="157" t="str">
        <f t="shared" si="5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6"/>
        <v/>
      </c>
      <c r="O45" s="160" t="str">
        <f t="shared" si="7"/>
        <v/>
      </c>
      <c r="P45" s="181"/>
      <c r="Q45" s="145"/>
      <c r="R45" s="144"/>
      <c r="S45" s="145"/>
      <c r="T45" s="144"/>
      <c r="U45" s="185"/>
    </row>
    <row r="46" spans="1:21" ht="15.95" customHeight="1" x14ac:dyDescent="0.15">
      <c r="A46" s="68">
        <v>39</v>
      </c>
      <c r="B46" s="100"/>
      <c r="C46" s="97" t="str">
        <f t="shared" si="4"/>
        <v/>
      </c>
      <c r="D46" s="157" t="str">
        <f t="shared" si="5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6"/>
        <v/>
      </c>
      <c r="O46" s="160" t="str">
        <f t="shared" si="7"/>
        <v/>
      </c>
      <c r="P46" s="181"/>
      <c r="Q46" s="145"/>
      <c r="R46" s="144"/>
      <c r="S46" s="145"/>
      <c r="T46" s="144"/>
      <c r="U46" s="185"/>
    </row>
    <row r="47" spans="1:21" ht="15.95" customHeight="1" x14ac:dyDescent="0.15">
      <c r="A47" s="68">
        <v>40</v>
      </c>
      <c r="B47" s="100"/>
      <c r="C47" s="97" t="str">
        <f t="shared" si="4"/>
        <v/>
      </c>
      <c r="D47" s="157" t="str">
        <f t="shared" si="5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6"/>
        <v/>
      </c>
      <c r="O47" s="160" t="str">
        <f t="shared" si="7"/>
        <v/>
      </c>
      <c r="P47" s="181"/>
      <c r="Q47" s="145"/>
      <c r="R47" s="144"/>
      <c r="S47" s="145"/>
      <c r="T47" s="144"/>
      <c r="U47" s="185"/>
    </row>
    <row r="48" spans="1:21" ht="15.95" customHeight="1" x14ac:dyDescent="0.15">
      <c r="A48" s="68">
        <v>41</v>
      </c>
      <c r="B48" s="100"/>
      <c r="C48" s="97" t="str">
        <f t="shared" si="4"/>
        <v/>
      </c>
      <c r="D48" s="157" t="str">
        <f t="shared" si="5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6"/>
        <v/>
      </c>
      <c r="O48" s="160" t="str">
        <f t="shared" si="7"/>
        <v/>
      </c>
      <c r="P48" s="181"/>
      <c r="Q48" s="145"/>
      <c r="R48" s="144"/>
      <c r="S48" s="145"/>
      <c r="T48" s="144"/>
      <c r="U48" s="185"/>
    </row>
    <row r="49" spans="1:21" ht="15.95" customHeight="1" x14ac:dyDescent="0.15">
      <c r="A49" s="68">
        <v>42</v>
      </c>
      <c r="B49" s="100"/>
      <c r="C49" s="97" t="str">
        <f t="shared" si="4"/>
        <v/>
      </c>
      <c r="D49" s="157" t="str">
        <f t="shared" si="5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6"/>
        <v/>
      </c>
      <c r="O49" s="160" t="str">
        <f t="shared" si="7"/>
        <v/>
      </c>
      <c r="P49" s="181"/>
      <c r="Q49" s="145"/>
      <c r="R49" s="144"/>
      <c r="S49" s="145"/>
      <c r="T49" s="144"/>
      <c r="U49" s="185"/>
    </row>
    <row r="50" spans="1:21" ht="15.95" customHeight="1" x14ac:dyDescent="0.15">
      <c r="A50" s="68">
        <v>43</v>
      </c>
      <c r="B50" s="100"/>
      <c r="C50" s="97" t="str">
        <f t="shared" si="4"/>
        <v/>
      </c>
      <c r="D50" s="157" t="str">
        <f t="shared" si="5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6"/>
        <v/>
      </c>
      <c r="O50" s="160" t="str">
        <f t="shared" si="7"/>
        <v/>
      </c>
      <c r="P50" s="181"/>
      <c r="Q50" s="145"/>
      <c r="R50" s="144"/>
      <c r="S50" s="145"/>
      <c r="T50" s="144"/>
      <c r="U50" s="185"/>
    </row>
    <row r="51" spans="1:21" ht="15.95" customHeight="1" x14ac:dyDescent="0.15">
      <c r="A51" s="68">
        <v>44</v>
      </c>
      <c r="B51" s="100"/>
      <c r="C51" s="97" t="str">
        <f t="shared" si="4"/>
        <v/>
      </c>
      <c r="D51" s="157" t="str">
        <f t="shared" si="5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6"/>
        <v/>
      </c>
      <c r="O51" s="160" t="str">
        <f t="shared" si="7"/>
        <v/>
      </c>
      <c r="P51" s="181"/>
      <c r="Q51" s="145"/>
      <c r="R51" s="144"/>
      <c r="S51" s="145"/>
      <c r="T51" s="144"/>
      <c r="U51" s="185"/>
    </row>
    <row r="52" spans="1:21" ht="15.95" customHeight="1" x14ac:dyDescent="0.15">
      <c r="A52" s="68">
        <v>45</v>
      </c>
      <c r="B52" s="100"/>
      <c r="C52" s="97" t="str">
        <f t="shared" si="4"/>
        <v/>
      </c>
      <c r="D52" s="157" t="str">
        <f t="shared" si="5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6"/>
        <v/>
      </c>
      <c r="O52" s="160" t="str">
        <f t="shared" si="7"/>
        <v/>
      </c>
      <c r="P52" s="181"/>
      <c r="Q52" s="145"/>
      <c r="R52" s="144"/>
      <c r="S52" s="145"/>
      <c r="T52" s="144"/>
      <c r="U52" s="185"/>
    </row>
    <row r="53" spans="1:21" ht="15.95" customHeight="1" x14ac:dyDescent="0.15">
      <c r="A53" s="68">
        <v>46</v>
      </c>
      <c r="B53" s="100"/>
      <c r="C53" s="97" t="str">
        <f t="shared" si="4"/>
        <v/>
      </c>
      <c r="D53" s="157" t="str">
        <f t="shared" si="5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6"/>
        <v/>
      </c>
      <c r="O53" s="160" t="str">
        <f t="shared" si="7"/>
        <v/>
      </c>
      <c r="P53" s="181"/>
      <c r="Q53" s="145"/>
      <c r="R53" s="144"/>
      <c r="S53" s="145"/>
      <c r="T53" s="144"/>
      <c r="U53" s="185"/>
    </row>
    <row r="54" spans="1:21" ht="15.95" customHeight="1" x14ac:dyDescent="0.15">
      <c r="A54" s="68">
        <v>47</v>
      </c>
      <c r="B54" s="100"/>
      <c r="C54" s="97" t="str">
        <f t="shared" si="4"/>
        <v/>
      </c>
      <c r="D54" s="157" t="str">
        <f t="shared" si="5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6"/>
        <v/>
      </c>
      <c r="O54" s="160" t="str">
        <f t="shared" si="7"/>
        <v/>
      </c>
      <c r="P54" s="181"/>
      <c r="Q54" s="145"/>
      <c r="R54" s="144"/>
      <c r="S54" s="145"/>
      <c r="T54" s="144"/>
      <c r="U54" s="185"/>
    </row>
    <row r="55" spans="1:21" ht="15.95" customHeight="1" x14ac:dyDescent="0.15">
      <c r="A55" s="68">
        <v>48</v>
      </c>
      <c r="B55" s="100"/>
      <c r="C55" s="97" t="str">
        <f t="shared" si="4"/>
        <v/>
      </c>
      <c r="D55" s="157" t="str">
        <f t="shared" si="5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6"/>
        <v/>
      </c>
      <c r="O55" s="160" t="str">
        <f t="shared" si="7"/>
        <v/>
      </c>
      <c r="P55" s="181"/>
      <c r="Q55" s="145"/>
      <c r="R55" s="144"/>
      <c r="S55" s="145"/>
      <c r="T55" s="144"/>
      <c r="U55" s="185"/>
    </row>
    <row r="56" spans="1:21" ht="15.95" customHeight="1" x14ac:dyDescent="0.15">
      <c r="A56" s="68">
        <v>49</v>
      </c>
      <c r="B56" s="100"/>
      <c r="C56" s="97" t="str">
        <f t="shared" si="4"/>
        <v/>
      </c>
      <c r="D56" s="157" t="str">
        <f t="shared" si="5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6"/>
        <v/>
      </c>
      <c r="O56" s="160" t="str">
        <f t="shared" si="7"/>
        <v/>
      </c>
      <c r="P56" s="181"/>
      <c r="Q56" s="145"/>
      <c r="R56" s="144"/>
      <c r="S56" s="145"/>
      <c r="T56" s="144"/>
      <c r="U56" s="185"/>
    </row>
    <row r="57" spans="1:21" ht="15.95" customHeight="1" x14ac:dyDescent="0.15">
      <c r="A57" s="68">
        <v>50</v>
      </c>
      <c r="B57" s="100"/>
      <c r="C57" s="97" t="str">
        <f t="shared" si="4"/>
        <v/>
      </c>
      <c r="D57" s="157" t="str">
        <f t="shared" si="5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6"/>
        <v/>
      </c>
      <c r="O57" s="160" t="str">
        <f t="shared" si="7"/>
        <v/>
      </c>
      <c r="P57" s="181"/>
      <c r="Q57" s="145"/>
      <c r="R57" s="144"/>
      <c r="S57" s="145"/>
      <c r="T57" s="144"/>
      <c r="U57" s="185"/>
    </row>
    <row r="58" spans="1:21" ht="15.95" customHeight="1" x14ac:dyDescent="0.15">
      <c r="A58" s="68">
        <v>51</v>
      </c>
      <c r="B58" s="100"/>
      <c r="C58" s="97" t="str">
        <f t="shared" si="4"/>
        <v/>
      </c>
      <c r="D58" s="157" t="str">
        <f t="shared" si="5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6"/>
        <v/>
      </c>
      <c r="O58" s="160" t="str">
        <f t="shared" si="7"/>
        <v/>
      </c>
      <c r="P58" s="181"/>
      <c r="Q58" s="145"/>
      <c r="R58" s="144"/>
      <c r="S58" s="145"/>
      <c r="T58" s="144"/>
      <c r="U58" s="185"/>
    </row>
    <row r="59" spans="1:21" ht="15.95" customHeight="1" x14ac:dyDescent="0.15">
      <c r="A59" s="68">
        <v>52</v>
      </c>
      <c r="B59" s="100"/>
      <c r="C59" s="97" t="str">
        <f t="shared" si="4"/>
        <v/>
      </c>
      <c r="D59" s="157" t="str">
        <f t="shared" si="5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6"/>
        <v/>
      </c>
      <c r="O59" s="160" t="str">
        <f t="shared" si="7"/>
        <v/>
      </c>
      <c r="P59" s="181"/>
      <c r="Q59" s="145"/>
      <c r="R59" s="144"/>
      <c r="S59" s="145"/>
      <c r="T59" s="144"/>
      <c r="U59" s="185"/>
    </row>
    <row r="60" spans="1:21" ht="15.95" customHeight="1" x14ac:dyDescent="0.15">
      <c r="A60" s="68">
        <v>53</v>
      </c>
      <c r="B60" s="100"/>
      <c r="C60" s="97" t="str">
        <f t="shared" si="4"/>
        <v/>
      </c>
      <c r="D60" s="157" t="str">
        <f t="shared" si="5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6"/>
        <v/>
      </c>
      <c r="O60" s="160" t="str">
        <f t="shared" si="7"/>
        <v/>
      </c>
      <c r="P60" s="181"/>
      <c r="Q60" s="145"/>
      <c r="R60" s="144"/>
      <c r="S60" s="145"/>
      <c r="T60" s="144"/>
      <c r="U60" s="185"/>
    </row>
    <row r="61" spans="1:21" ht="15.95" customHeight="1" x14ac:dyDescent="0.15">
      <c r="A61" s="68">
        <v>54</v>
      </c>
      <c r="B61" s="100"/>
      <c r="C61" s="97" t="str">
        <f t="shared" si="4"/>
        <v/>
      </c>
      <c r="D61" s="157" t="str">
        <f t="shared" si="5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6"/>
        <v/>
      </c>
      <c r="O61" s="160" t="str">
        <f t="shared" si="7"/>
        <v/>
      </c>
      <c r="P61" s="181"/>
      <c r="Q61" s="145"/>
      <c r="R61" s="144"/>
      <c r="S61" s="145"/>
      <c r="T61" s="144"/>
      <c r="U61" s="185"/>
    </row>
    <row r="62" spans="1:21" ht="15.95" customHeight="1" x14ac:dyDescent="0.15">
      <c r="A62" s="68">
        <v>55</v>
      </c>
      <c r="B62" s="100"/>
      <c r="C62" s="97" t="str">
        <f t="shared" si="4"/>
        <v/>
      </c>
      <c r="D62" s="157" t="str">
        <f t="shared" si="5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6"/>
        <v/>
      </c>
      <c r="O62" s="160" t="str">
        <f t="shared" si="7"/>
        <v/>
      </c>
      <c r="P62" s="181"/>
      <c r="Q62" s="145"/>
      <c r="R62" s="144"/>
      <c r="S62" s="145"/>
      <c r="T62" s="144"/>
      <c r="U62" s="185"/>
    </row>
    <row r="63" spans="1:21" ht="15.95" customHeight="1" x14ac:dyDescent="0.15">
      <c r="A63" s="68">
        <v>56</v>
      </c>
      <c r="B63" s="100"/>
      <c r="C63" s="97" t="str">
        <f t="shared" si="4"/>
        <v/>
      </c>
      <c r="D63" s="157" t="str">
        <f t="shared" si="5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6"/>
        <v/>
      </c>
      <c r="O63" s="160" t="str">
        <f t="shared" si="7"/>
        <v/>
      </c>
      <c r="P63" s="181"/>
      <c r="Q63" s="145"/>
      <c r="R63" s="144"/>
      <c r="S63" s="145"/>
      <c r="T63" s="144"/>
      <c r="U63" s="185"/>
    </row>
    <row r="64" spans="1:21" ht="15.95" customHeight="1" x14ac:dyDescent="0.15">
      <c r="A64" s="68">
        <v>57</v>
      </c>
      <c r="B64" s="100"/>
      <c r="C64" s="97" t="str">
        <f t="shared" si="4"/>
        <v/>
      </c>
      <c r="D64" s="157" t="str">
        <f t="shared" si="5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6"/>
        <v/>
      </c>
      <c r="O64" s="160" t="str">
        <f t="shared" si="7"/>
        <v/>
      </c>
      <c r="P64" s="181"/>
      <c r="Q64" s="145"/>
      <c r="R64" s="144"/>
      <c r="S64" s="145"/>
      <c r="T64" s="144"/>
      <c r="U64" s="185"/>
    </row>
    <row r="65" spans="1:21" ht="15.95" customHeight="1" x14ac:dyDescent="0.15">
      <c r="A65" s="68">
        <v>58</v>
      </c>
      <c r="B65" s="100"/>
      <c r="C65" s="97" t="str">
        <f t="shared" si="4"/>
        <v/>
      </c>
      <c r="D65" s="157" t="str">
        <f t="shared" si="5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6"/>
        <v/>
      </c>
      <c r="O65" s="160" t="str">
        <f t="shared" si="7"/>
        <v/>
      </c>
      <c r="P65" s="181"/>
      <c r="Q65" s="145"/>
      <c r="R65" s="144"/>
      <c r="S65" s="145"/>
      <c r="T65" s="144"/>
      <c r="U65" s="185"/>
    </row>
    <row r="66" spans="1:21" ht="15.95" customHeight="1" x14ac:dyDescent="0.15">
      <c r="A66" s="68">
        <v>59</v>
      </c>
      <c r="B66" s="100"/>
      <c r="C66" s="97" t="str">
        <f t="shared" si="4"/>
        <v/>
      </c>
      <c r="D66" s="157" t="str">
        <f t="shared" si="5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6"/>
        <v/>
      </c>
      <c r="O66" s="160" t="str">
        <f t="shared" si="7"/>
        <v/>
      </c>
      <c r="P66" s="181"/>
      <c r="Q66" s="145"/>
      <c r="R66" s="144"/>
      <c r="S66" s="145"/>
      <c r="T66" s="144"/>
      <c r="U66" s="185"/>
    </row>
    <row r="67" spans="1:21" ht="15.95" customHeight="1" x14ac:dyDescent="0.15">
      <c r="A67" s="68">
        <v>60</v>
      </c>
      <c r="B67" s="100"/>
      <c r="C67" s="97" t="str">
        <f t="shared" si="4"/>
        <v/>
      </c>
      <c r="D67" s="157" t="str">
        <f t="shared" si="5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6"/>
        <v/>
      </c>
      <c r="O67" s="160" t="str">
        <f t="shared" si="7"/>
        <v/>
      </c>
      <c r="P67" s="181"/>
      <c r="Q67" s="145"/>
      <c r="R67" s="144"/>
      <c r="S67" s="145"/>
      <c r="T67" s="144"/>
      <c r="U67" s="185"/>
    </row>
    <row r="68" spans="1:21" ht="15.95" customHeight="1" x14ac:dyDescent="0.15">
      <c r="A68" s="68">
        <v>61</v>
      </c>
      <c r="B68" s="100"/>
      <c r="C68" s="97" t="str">
        <f t="shared" si="4"/>
        <v/>
      </c>
      <c r="D68" s="157" t="str">
        <f t="shared" si="5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6"/>
        <v/>
      </c>
      <c r="O68" s="160" t="str">
        <f t="shared" si="7"/>
        <v/>
      </c>
      <c r="P68" s="181"/>
      <c r="Q68" s="145"/>
      <c r="R68" s="144"/>
      <c r="S68" s="145"/>
      <c r="T68" s="144"/>
      <c r="U68" s="185"/>
    </row>
    <row r="69" spans="1:21" ht="15.95" customHeight="1" x14ac:dyDescent="0.15">
      <c r="A69" s="68">
        <v>62</v>
      </c>
      <c r="B69" s="100"/>
      <c r="C69" s="97" t="str">
        <f t="shared" si="4"/>
        <v/>
      </c>
      <c r="D69" s="157" t="str">
        <f t="shared" si="5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6"/>
        <v/>
      </c>
      <c r="O69" s="160" t="str">
        <f t="shared" si="7"/>
        <v/>
      </c>
      <c r="P69" s="181"/>
      <c r="Q69" s="145"/>
      <c r="R69" s="144"/>
      <c r="S69" s="145"/>
      <c r="T69" s="144"/>
      <c r="U69" s="185"/>
    </row>
    <row r="70" spans="1:21" ht="15.95" customHeight="1" x14ac:dyDescent="0.15">
      <c r="A70" s="68">
        <v>63</v>
      </c>
      <c r="B70" s="100"/>
      <c r="C70" s="97" t="str">
        <f t="shared" si="4"/>
        <v/>
      </c>
      <c r="D70" s="157" t="str">
        <f t="shared" si="5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6"/>
        <v/>
      </c>
      <c r="O70" s="160" t="str">
        <f t="shared" si="7"/>
        <v/>
      </c>
      <c r="P70" s="181"/>
      <c r="Q70" s="145"/>
      <c r="R70" s="144"/>
      <c r="S70" s="145"/>
      <c r="T70" s="144"/>
      <c r="U70" s="185"/>
    </row>
    <row r="71" spans="1:21" ht="15.95" customHeight="1" x14ac:dyDescent="0.15">
      <c r="A71" s="68">
        <v>64</v>
      </c>
      <c r="B71" s="100"/>
      <c r="C71" s="97" t="str">
        <f t="shared" si="4"/>
        <v/>
      </c>
      <c r="D71" s="157" t="str">
        <f t="shared" si="5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6"/>
        <v/>
      </c>
      <c r="O71" s="160" t="str">
        <f t="shared" si="7"/>
        <v/>
      </c>
      <c r="P71" s="181"/>
      <c r="Q71" s="145"/>
      <c r="R71" s="144"/>
      <c r="S71" s="145"/>
      <c r="T71" s="144"/>
      <c r="U71" s="185"/>
    </row>
    <row r="72" spans="1:21" ht="15.95" customHeight="1" x14ac:dyDescent="0.15">
      <c r="A72" s="68">
        <v>65</v>
      </c>
      <c r="B72" s="100"/>
      <c r="C72" s="97" t="str">
        <f t="shared" ref="C72:C87" si="8">IF(B72="","",VLOOKUP(B72,名簿,2,FALSE))</f>
        <v/>
      </c>
      <c r="D72" s="157" t="str">
        <f t="shared" ref="D72:D87" si="9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10">IF(M72="","",VLOOKUP(M72,名簿,2,FALSE))</f>
        <v/>
      </c>
      <c r="O72" s="160" t="str">
        <f t="shared" ref="O72:O87" si="11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5.95" customHeight="1" x14ac:dyDescent="0.15">
      <c r="A73" s="68">
        <v>66</v>
      </c>
      <c r="B73" s="100"/>
      <c r="C73" s="97" t="str">
        <f t="shared" si="8"/>
        <v/>
      </c>
      <c r="D73" s="157" t="str">
        <f t="shared" si="9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10"/>
        <v/>
      </c>
      <c r="O73" s="160" t="str">
        <f t="shared" si="11"/>
        <v/>
      </c>
      <c r="P73" s="181"/>
      <c r="Q73" s="145"/>
      <c r="R73" s="144"/>
      <c r="S73" s="145"/>
      <c r="T73" s="144"/>
      <c r="U73" s="185"/>
    </row>
    <row r="74" spans="1:21" ht="15.95" customHeight="1" x14ac:dyDescent="0.15">
      <c r="A74" s="68">
        <v>67</v>
      </c>
      <c r="B74" s="100"/>
      <c r="C74" s="97" t="str">
        <f t="shared" si="8"/>
        <v/>
      </c>
      <c r="D74" s="157" t="str">
        <f t="shared" si="9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10"/>
        <v/>
      </c>
      <c r="O74" s="160" t="str">
        <f t="shared" si="11"/>
        <v/>
      </c>
      <c r="P74" s="181"/>
      <c r="Q74" s="145"/>
      <c r="R74" s="144"/>
      <c r="S74" s="145"/>
      <c r="T74" s="144"/>
      <c r="U74" s="185"/>
    </row>
    <row r="75" spans="1:21" ht="15.95" customHeight="1" x14ac:dyDescent="0.15">
      <c r="A75" s="68">
        <v>68</v>
      </c>
      <c r="B75" s="100"/>
      <c r="C75" s="97" t="str">
        <f t="shared" si="8"/>
        <v/>
      </c>
      <c r="D75" s="157" t="str">
        <f t="shared" si="9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10"/>
        <v/>
      </c>
      <c r="O75" s="160" t="str">
        <f t="shared" si="11"/>
        <v/>
      </c>
      <c r="P75" s="181"/>
      <c r="Q75" s="145"/>
      <c r="R75" s="144"/>
      <c r="S75" s="145"/>
      <c r="T75" s="144"/>
      <c r="U75" s="185"/>
    </row>
    <row r="76" spans="1:21" ht="15.95" customHeight="1" x14ac:dyDescent="0.15">
      <c r="A76" s="68">
        <v>69</v>
      </c>
      <c r="B76" s="100"/>
      <c r="C76" s="97" t="str">
        <f t="shared" si="8"/>
        <v/>
      </c>
      <c r="D76" s="157" t="str">
        <f t="shared" si="9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10"/>
        <v/>
      </c>
      <c r="O76" s="160" t="str">
        <f t="shared" si="11"/>
        <v/>
      </c>
      <c r="P76" s="181"/>
      <c r="Q76" s="145"/>
      <c r="R76" s="144"/>
      <c r="S76" s="145"/>
      <c r="T76" s="144"/>
      <c r="U76" s="185"/>
    </row>
    <row r="77" spans="1:21" ht="15.95" customHeight="1" x14ac:dyDescent="0.15">
      <c r="A77" s="68">
        <v>70</v>
      </c>
      <c r="B77" s="100"/>
      <c r="C77" s="97" t="str">
        <f t="shared" si="8"/>
        <v/>
      </c>
      <c r="D77" s="157" t="str">
        <f t="shared" si="9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10"/>
        <v/>
      </c>
      <c r="O77" s="160" t="str">
        <f t="shared" si="11"/>
        <v/>
      </c>
      <c r="P77" s="181"/>
      <c r="Q77" s="145"/>
      <c r="R77" s="144"/>
      <c r="S77" s="145"/>
      <c r="T77" s="144"/>
      <c r="U77" s="185"/>
    </row>
    <row r="78" spans="1:21" ht="15.95" customHeight="1" x14ac:dyDescent="0.15">
      <c r="A78" s="68">
        <v>71</v>
      </c>
      <c r="B78" s="100"/>
      <c r="C78" s="97" t="str">
        <f t="shared" si="8"/>
        <v/>
      </c>
      <c r="D78" s="157" t="str">
        <f t="shared" si="9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10"/>
        <v/>
      </c>
      <c r="O78" s="160" t="str">
        <f t="shared" si="11"/>
        <v/>
      </c>
      <c r="P78" s="181"/>
      <c r="Q78" s="145"/>
      <c r="R78" s="144"/>
      <c r="S78" s="145"/>
      <c r="T78" s="144"/>
      <c r="U78" s="185"/>
    </row>
    <row r="79" spans="1:21" ht="15.95" customHeight="1" x14ac:dyDescent="0.15">
      <c r="A79" s="68">
        <v>72</v>
      </c>
      <c r="B79" s="100"/>
      <c r="C79" s="97" t="str">
        <f t="shared" si="8"/>
        <v/>
      </c>
      <c r="D79" s="157" t="str">
        <f t="shared" si="9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10"/>
        <v/>
      </c>
      <c r="O79" s="160" t="str">
        <f t="shared" si="11"/>
        <v/>
      </c>
      <c r="P79" s="181"/>
      <c r="Q79" s="145"/>
      <c r="R79" s="144"/>
      <c r="S79" s="145"/>
      <c r="T79" s="144"/>
      <c r="U79" s="185"/>
    </row>
    <row r="80" spans="1:21" ht="15.95" customHeight="1" x14ac:dyDescent="0.15">
      <c r="A80" s="68">
        <v>73</v>
      </c>
      <c r="B80" s="100"/>
      <c r="C80" s="97" t="str">
        <f t="shared" si="8"/>
        <v/>
      </c>
      <c r="D80" s="157" t="str">
        <f t="shared" si="9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10"/>
        <v/>
      </c>
      <c r="O80" s="160" t="str">
        <f t="shared" si="11"/>
        <v/>
      </c>
      <c r="P80" s="181"/>
      <c r="Q80" s="145"/>
      <c r="R80" s="144"/>
      <c r="S80" s="145"/>
      <c r="T80" s="144"/>
      <c r="U80" s="185"/>
    </row>
    <row r="81" spans="1:21" ht="15.95" customHeight="1" x14ac:dyDescent="0.15">
      <c r="A81" s="68">
        <v>74</v>
      </c>
      <c r="B81" s="100"/>
      <c r="C81" s="97" t="str">
        <f t="shared" si="8"/>
        <v/>
      </c>
      <c r="D81" s="157" t="str">
        <f t="shared" si="9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10"/>
        <v/>
      </c>
      <c r="O81" s="160" t="str">
        <f t="shared" si="11"/>
        <v/>
      </c>
      <c r="P81" s="181"/>
      <c r="Q81" s="145"/>
      <c r="R81" s="144"/>
      <c r="S81" s="145"/>
      <c r="T81" s="144"/>
      <c r="U81" s="185"/>
    </row>
    <row r="82" spans="1:21" ht="15.95" customHeight="1" x14ac:dyDescent="0.15">
      <c r="A82" s="68">
        <v>75</v>
      </c>
      <c r="B82" s="100"/>
      <c r="C82" s="97" t="str">
        <f t="shared" si="8"/>
        <v/>
      </c>
      <c r="D82" s="157" t="str">
        <f t="shared" si="9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10"/>
        <v/>
      </c>
      <c r="O82" s="160" t="str">
        <f t="shared" si="11"/>
        <v/>
      </c>
      <c r="P82" s="181"/>
      <c r="Q82" s="145"/>
      <c r="R82" s="144"/>
      <c r="S82" s="145"/>
      <c r="T82" s="144"/>
      <c r="U82" s="185"/>
    </row>
    <row r="83" spans="1:21" ht="15.95" customHeight="1" x14ac:dyDescent="0.15">
      <c r="A83" s="68">
        <v>76</v>
      </c>
      <c r="B83" s="100"/>
      <c r="C83" s="97" t="str">
        <f t="shared" si="8"/>
        <v/>
      </c>
      <c r="D83" s="157" t="str">
        <f t="shared" si="9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10"/>
        <v/>
      </c>
      <c r="O83" s="160" t="str">
        <f t="shared" si="11"/>
        <v/>
      </c>
      <c r="P83" s="181"/>
      <c r="Q83" s="145"/>
      <c r="R83" s="144"/>
      <c r="S83" s="145"/>
      <c r="T83" s="144"/>
      <c r="U83" s="185"/>
    </row>
    <row r="84" spans="1:21" ht="15.95" customHeight="1" x14ac:dyDescent="0.15">
      <c r="A84" s="68">
        <v>77</v>
      </c>
      <c r="B84" s="100"/>
      <c r="C84" s="97" t="str">
        <f t="shared" si="8"/>
        <v/>
      </c>
      <c r="D84" s="157" t="str">
        <f t="shared" si="9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10"/>
        <v/>
      </c>
      <c r="O84" s="160" t="str">
        <f t="shared" si="11"/>
        <v/>
      </c>
      <c r="P84" s="181"/>
      <c r="Q84" s="145"/>
      <c r="R84" s="144"/>
      <c r="S84" s="145"/>
      <c r="T84" s="144"/>
      <c r="U84" s="185"/>
    </row>
    <row r="85" spans="1:21" ht="15.95" customHeight="1" x14ac:dyDescent="0.15">
      <c r="A85" s="68">
        <v>78</v>
      </c>
      <c r="B85" s="100"/>
      <c r="C85" s="97" t="str">
        <f t="shared" si="8"/>
        <v/>
      </c>
      <c r="D85" s="157" t="str">
        <f t="shared" si="9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10"/>
        <v/>
      </c>
      <c r="O85" s="160" t="str">
        <f t="shared" si="11"/>
        <v/>
      </c>
      <c r="P85" s="181"/>
      <c r="Q85" s="145"/>
      <c r="R85" s="144"/>
      <c r="S85" s="145"/>
      <c r="T85" s="144"/>
      <c r="U85" s="185"/>
    </row>
    <row r="86" spans="1:21" ht="15.95" customHeight="1" x14ac:dyDescent="0.15">
      <c r="A86" s="68">
        <v>79</v>
      </c>
      <c r="B86" s="100"/>
      <c r="C86" s="97" t="str">
        <f t="shared" si="8"/>
        <v/>
      </c>
      <c r="D86" s="157" t="str">
        <f t="shared" si="9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10"/>
        <v/>
      </c>
      <c r="O86" s="160" t="str">
        <f t="shared" si="11"/>
        <v/>
      </c>
      <c r="P86" s="181"/>
      <c r="Q86" s="145"/>
      <c r="R86" s="144"/>
      <c r="S86" s="145"/>
      <c r="T86" s="144"/>
      <c r="U86" s="185"/>
    </row>
    <row r="87" spans="1:21" ht="15.95" customHeight="1" thickBot="1" x14ac:dyDescent="0.2">
      <c r="A87" s="69">
        <v>80</v>
      </c>
      <c r="B87" s="101"/>
      <c r="C87" s="98" t="str">
        <f t="shared" si="8"/>
        <v/>
      </c>
      <c r="D87" s="158" t="str">
        <f t="shared" si="9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10"/>
        <v/>
      </c>
      <c r="O87" s="161" t="str">
        <f t="shared" si="11"/>
        <v/>
      </c>
      <c r="P87" s="182"/>
      <c r="Q87" s="147"/>
      <c r="R87" s="146"/>
      <c r="S87" s="147"/>
      <c r="T87" s="146"/>
      <c r="U87" s="186"/>
    </row>
    <row r="88" spans="1:21" ht="15.95" customHeight="1" x14ac:dyDescent="0.15"/>
    <row r="89" spans="1:21" ht="15.95" customHeight="1" x14ac:dyDescent="0.15"/>
    <row r="90" spans="1:21" ht="15.95" customHeight="1" x14ac:dyDescent="0.15"/>
    <row r="91" spans="1:21" ht="15.95" customHeight="1" x14ac:dyDescent="0.15"/>
    <row r="92" spans="1:21" ht="15.95" customHeight="1" x14ac:dyDescent="0.15"/>
    <row r="93" spans="1:21" ht="15.95" customHeight="1" x14ac:dyDescent="0.15"/>
    <row r="94" spans="1:21" ht="15.95" customHeight="1" x14ac:dyDescent="0.15"/>
    <row r="95" spans="1:21" ht="15.95" customHeight="1" x14ac:dyDescent="0.15"/>
    <row r="96" spans="1:21" ht="15.95" customHeight="1" x14ac:dyDescent="0.15"/>
    <row r="97" ht="15.95" customHeight="1" x14ac:dyDescent="0.15"/>
  </sheetData>
  <mergeCells count="17">
    <mergeCell ref="A1:J1"/>
    <mergeCell ref="L3:N4"/>
    <mergeCell ref="O4:P4"/>
    <mergeCell ref="L6:L7"/>
    <mergeCell ref="M6:M7"/>
    <mergeCell ref="N6:N7"/>
    <mergeCell ref="O6:O7"/>
    <mergeCell ref="P6:U6"/>
    <mergeCell ref="A6:A7"/>
    <mergeCell ref="A3:C4"/>
    <mergeCell ref="C6:C7"/>
    <mergeCell ref="D6:D7"/>
    <mergeCell ref="B6:B7"/>
    <mergeCell ref="D3:E3"/>
    <mergeCell ref="O3:P3"/>
    <mergeCell ref="E6:J6"/>
    <mergeCell ref="D4:E4"/>
  </mergeCells>
  <phoneticPr fontId="5"/>
  <conditionalFormatting sqref="F8:F87 H8:H87 J8:J87 Q8:Q87 S8:S87 U8:U87">
    <cfRule type="expression" dxfId="9923" priority="2905">
      <formula>E8=#REF!</formula>
    </cfRule>
    <cfRule type="expression" dxfId="9922" priority="2906">
      <formula>E8=#REF!</formula>
    </cfRule>
    <cfRule type="expression" dxfId="9921" priority="2907">
      <formula>E8=$W$17</formula>
    </cfRule>
    <cfRule type="expression" dxfId="9920" priority="2908">
      <formula>E8=#REF!</formula>
    </cfRule>
    <cfRule type="expression" dxfId="9919" priority="2909">
      <formula>E8=$W$16</formula>
    </cfRule>
    <cfRule type="expression" dxfId="9918" priority="2910">
      <formula>E8=$W$15</formula>
    </cfRule>
  </conditionalFormatting>
  <dataValidations count="2">
    <dataValidation type="list" allowBlank="1" showInputMessage="1" showErrorMessage="1" sqref="E8:E87 I8:I87 G8:G87">
      <formula1>$W$8:$W$18</formula1>
    </dataValidation>
    <dataValidation type="list" allowBlank="1" showInputMessage="1" showErrorMessage="1" sqref="P8:P87 T8:T87 R8:R87">
      <formula1>$W$21:$W$28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colBreaks count="1" manualBreakCount="1">
    <brk id="11" max="8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33"/>
  </sheetPr>
  <dimension ref="A1:N212"/>
  <sheetViews>
    <sheetView view="pageBreakPreview" zoomScale="60" zoomScaleNormal="100" workbookViewId="0">
      <selection activeCell="E1" sqref="E1:K1"/>
    </sheetView>
  </sheetViews>
  <sheetFormatPr defaultColWidth="9" defaultRowHeight="12" x14ac:dyDescent="0.15"/>
  <cols>
    <col min="1" max="1" width="3.5" style="61" customWidth="1"/>
    <col min="2" max="2" width="3.5" style="61" hidden="1" customWidth="1"/>
    <col min="3" max="3" width="9" style="61"/>
    <col min="4" max="4" width="15" style="61" customWidth="1"/>
    <col min="5" max="6" width="5" style="61" customWidth="1"/>
    <col min="7" max="7" width="7.5" style="61" customWidth="1"/>
    <col min="8" max="8" width="8" style="61" customWidth="1"/>
    <col min="9" max="9" width="7.5" style="61" customWidth="1"/>
    <col min="10" max="10" width="8" style="61" customWidth="1"/>
    <col min="11" max="11" width="7.5" style="61" customWidth="1"/>
    <col min="12" max="12" width="8" style="61" customWidth="1"/>
    <col min="13" max="13" width="18.75" style="61" customWidth="1"/>
    <col min="14" max="16384" width="9" style="61"/>
  </cols>
  <sheetData>
    <row r="1" spans="1:14" ht="30" customHeight="1" thickBot="1" x14ac:dyDescent="0.2">
      <c r="C1" s="4"/>
      <c r="D1" s="130">
        <f>名簿!$L$4</f>
        <v>30</v>
      </c>
      <c r="E1" s="332" t="str">
        <f>市選入力!$A$1</f>
        <v>厚木市陸上競技選手権</v>
      </c>
      <c r="F1" s="332"/>
      <c r="G1" s="332"/>
      <c r="H1" s="332"/>
      <c r="I1" s="332"/>
      <c r="J1" s="332"/>
      <c r="K1" s="332"/>
      <c r="L1" s="5"/>
      <c r="M1" s="250" t="s">
        <v>20</v>
      </c>
    </row>
    <row r="2" spans="1:14" ht="30" customHeight="1" x14ac:dyDescent="0.15">
      <c r="C2" s="251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248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2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2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252" t="s">
        <v>24</v>
      </c>
      <c r="M5" s="254" t="s">
        <v>212</v>
      </c>
      <c r="N5" s="247"/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62" t="s">
        <v>6</v>
      </c>
      <c r="D7" s="57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63" t="s">
        <v>7</v>
      </c>
      <c r="D8" s="56" t="s">
        <v>65</v>
      </c>
      <c r="E8" s="308"/>
      <c r="F8" s="308"/>
      <c r="G8" s="64" t="s">
        <v>17</v>
      </c>
      <c r="H8" s="17" t="s">
        <v>8</v>
      </c>
      <c r="I8" s="64" t="s">
        <v>18</v>
      </c>
      <c r="J8" s="17" t="s">
        <v>8</v>
      </c>
      <c r="K8" s="64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IF(VLOOKUP($A9,市男,2,FALSE)="","",VLOOKUP($A9,市男,2,FALSE))</f>
        <v/>
      </c>
      <c r="C9" s="330"/>
      <c r="D9" s="18" t="str">
        <f>IF($B9="","",IF(VLOOKUP($B9,名簿,3,FALSE)="","",VLOOKUP($B9,名簿,3,FALSE)))</f>
        <v/>
      </c>
      <c r="E9" s="330" t="str">
        <f>IF($B9="","",IF(VLOOKUP($B9,名簿,4,FALSE)="","",VLOOKUP($B9,名簿,4,FALSE)))</f>
        <v/>
      </c>
      <c r="F9" s="330" t="str">
        <f>IF($B9="","",IF(VLOOKUP($B9,名簿,5,FALSE)="","",VLOOKUP($B9,名簿,5,FALSE)))</f>
        <v/>
      </c>
      <c r="G9" s="346" t="str">
        <f>IF(VLOOKUP($A9,市男,5,FALSE)="","",VLOOKUP($A9,市男,5,FALSE))</f>
        <v/>
      </c>
      <c r="H9" s="345" t="str">
        <f>IF(VLOOKUP($A9,市男,6,FALSE)="","",VLOOKUP($A9,市男,6,FALSE))</f>
        <v/>
      </c>
      <c r="I9" s="346" t="str">
        <f>IF(VLOOKUP($A9,市男,7,FALSE)="","",VLOOKUP($A9,市男,7,FALSE))</f>
        <v/>
      </c>
      <c r="J9" s="345" t="str">
        <f>IF(VLOOKUP($A9,市男,8,FALSE)="","",VLOOKUP($A9,市男,8,FALSE))</f>
        <v/>
      </c>
      <c r="K9" s="346" t="str">
        <f>IF(VLOOKUP($A9,市男,9,FALSE)="","",VLOOKUP($A9,市男,9,FALSE))</f>
        <v/>
      </c>
      <c r="L9" s="345" t="str">
        <f>IF(VLOOKUP($A9,市男,10,FALSE)="","",VLOOKUP($A9,市男,10,FALSE))</f>
        <v/>
      </c>
      <c r="M9" s="330" t="str">
        <f>IF($B9="","",IF(VLOOKUP($B9,名簿,7,FALSE)="","",VLOOKUP($B9,名簿,7,FALSE)))</f>
        <v/>
      </c>
      <c r="N9" s="331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20"/>
      <c r="D10" s="19" t="str">
        <f>IF($B9="","",VLOOKUP($B9,名簿,2,FALSE))</f>
        <v/>
      </c>
      <c r="E10" s="320"/>
      <c r="F10" s="320"/>
      <c r="G10" s="328"/>
      <c r="H10" s="327"/>
      <c r="I10" s="328"/>
      <c r="J10" s="327"/>
      <c r="K10" s="328"/>
      <c r="L10" s="327"/>
      <c r="M10" s="320"/>
      <c r="N10" s="307"/>
    </row>
    <row r="11" spans="1:14" ht="13.5" customHeight="1" x14ac:dyDescent="0.15">
      <c r="A11" s="329">
        <f>A9+1</f>
        <v>2</v>
      </c>
      <c r="B11" s="320" t="str">
        <f>IF(VLOOKUP($A11,市男,2,FALSE)="","",VLOOKUP($A11,市男,2,FALSE))</f>
        <v/>
      </c>
      <c r="C11" s="320"/>
      <c r="D11" s="20" t="str">
        <f>IF($B11="","",IF(VLOOKUP($B11,名簿,3,FALSE)="","",VLOOKUP($B11,名簿,3,FALSE)))</f>
        <v/>
      </c>
      <c r="E11" s="320" t="str">
        <f>IF($B11="","",IF(VLOOKUP($B11,名簿,4,FALSE)="","",VLOOKUP($B11,名簿,4,FALSE)))</f>
        <v/>
      </c>
      <c r="F11" s="320" t="str">
        <f>IF($B11="","",IF(VLOOKUP($B11,名簿,5,FALSE)="","",VLOOKUP($B11,名簿,5,FALSE)))</f>
        <v/>
      </c>
      <c r="G11" s="328" t="str">
        <f>IF(VLOOKUP($A11,市男,5,FALSE)="","",VLOOKUP($A11,市男,5,FALSE))</f>
        <v/>
      </c>
      <c r="H11" s="327" t="str">
        <f>IF(VLOOKUP($A11,市男,6,FALSE)="","",VLOOKUP($A11,市男,6,FALSE))</f>
        <v/>
      </c>
      <c r="I11" s="328" t="str">
        <f>IF(VLOOKUP($A11,市男,7,FALSE)="","",VLOOKUP($A11,市男,7,FALSE))</f>
        <v/>
      </c>
      <c r="J11" s="327" t="str">
        <f>IF(VLOOKUP($A11,市男,8,FALSE)="","",VLOOKUP($A11,市男,8,FALSE))</f>
        <v/>
      </c>
      <c r="K11" s="328" t="str">
        <f>IF(VLOOKUP($A11,市男,9,FALSE)="","",VLOOKUP($A11,市男,9,FALSE))</f>
        <v/>
      </c>
      <c r="L11" s="327" t="str">
        <f>IF(VLOOKUP($A11,市男,10,FALSE)="","",VLOOKUP($A11,市男,10,FALSE))</f>
        <v/>
      </c>
      <c r="M11" s="320" t="str">
        <f>IF($B11="","",IF(VLOOKUP($B11,名簿,7,FALSE)="","",VLOOKUP($B11,名簿,7,FALSE)))</f>
        <v/>
      </c>
      <c r="N11" s="307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20"/>
      <c r="D12" s="19" t="str">
        <f>IF($B11="","",VLOOKUP($B11,名簿,2,FALSE))</f>
        <v/>
      </c>
      <c r="E12" s="320"/>
      <c r="F12" s="320"/>
      <c r="G12" s="328"/>
      <c r="H12" s="327"/>
      <c r="I12" s="328"/>
      <c r="J12" s="327"/>
      <c r="K12" s="328"/>
      <c r="L12" s="327"/>
      <c r="M12" s="320"/>
      <c r="N12" s="307"/>
    </row>
    <row r="13" spans="1:14" ht="13.5" customHeight="1" x14ac:dyDescent="0.15">
      <c r="A13" s="329">
        <f t="shared" ref="A13" si="0">A11+1</f>
        <v>3</v>
      </c>
      <c r="B13" s="320" t="str">
        <f>IF(VLOOKUP($A13,市男,2,FALSE)="","",VLOOKUP($A13,市男,2,FALSE))</f>
        <v/>
      </c>
      <c r="C13" s="320"/>
      <c r="D13" s="20" t="str">
        <f>IF($B13="","",IF(VLOOKUP($B13,名簿,3,FALSE)="","",VLOOKUP($B13,名簿,3,FALSE)))</f>
        <v/>
      </c>
      <c r="E13" s="320" t="str">
        <f>IF($B13="","",IF(VLOOKUP($B13,名簿,4,FALSE)="","",VLOOKUP($B13,名簿,4,FALSE)))</f>
        <v/>
      </c>
      <c r="F13" s="320" t="str">
        <f>IF($B13="","",IF(VLOOKUP($B13,名簿,5,FALSE)="","",VLOOKUP($B13,名簿,5,FALSE)))</f>
        <v/>
      </c>
      <c r="G13" s="328" t="str">
        <f>IF(VLOOKUP($A13,市男,5,FALSE)="","",VLOOKUP($A13,市男,5,FALSE))</f>
        <v/>
      </c>
      <c r="H13" s="327" t="str">
        <f>IF(VLOOKUP($A13,市男,6,FALSE)="","",VLOOKUP($A13,市男,6,FALSE))</f>
        <v/>
      </c>
      <c r="I13" s="328" t="str">
        <f>IF(VLOOKUP($A13,市男,7,FALSE)="","",VLOOKUP($A13,市男,7,FALSE))</f>
        <v/>
      </c>
      <c r="J13" s="327" t="str">
        <f>IF(VLOOKUP($A13,市男,8,FALSE)="","",VLOOKUP($A13,市男,8,FALSE))</f>
        <v/>
      </c>
      <c r="K13" s="328" t="str">
        <f>IF(VLOOKUP($A13,市男,9,FALSE)="","",VLOOKUP($A13,市男,9,FALSE))</f>
        <v/>
      </c>
      <c r="L13" s="327" t="str">
        <f>IF(VLOOKUP($A13,市男,10,FALSE)="","",VLOOKUP($A13,市男,10,FALSE))</f>
        <v/>
      </c>
      <c r="M13" s="320" t="str">
        <f>IF($B13="","",IF(VLOOKUP($B13,名簿,7,FALSE)="","",VLOOKUP($B13,名簿,7,FALSE)))</f>
        <v/>
      </c>
      <c r="N13" s="307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20"/>
      <c r="D14" s="19" t="str">
        <f>IF($B13="","",VLOOKUP($B13,名簿,2,FALSE))</f>
        <v/>
      </c>
      <c r="E14" s="320"/>
      <c r="F14" s="320"/>
      <c r="G14" s="328"/>
      <c r="H14" s="327"/>
      <c r="I14" s="328"/>
      <c r="J14" s="327"/>
      <c r="K14" s="328"/>
      <c r="L14" s="327"/>
      <c r="M14" s="320"/>
      <c r="N14" s="307"/>
    </row>
    <row r="15" spans="1:14" ht="13.5" customHeight="1" x14ac:dyDescent="0.15">
      <c r="A15" s="329">
        <f t="shared" ref="A15" si="1">A13+1</f>
        <v>4</v>
      </c>
      <c r="B15" s="320" t="str">
        <f>IF(VLOOKUP($A15,市男,2,FALSE)="","",VLOOKUP($A15,市男,2,FALSE))</f>
        <v/>
      </c>
      <c r="C15" s="320"/>
      <c r="D15" s="20" t="str">
        <f>IF($B15="","",IF(VLOOKUP($B15,名簿,3,FALSE)="","",VLOOKUP($B15,名簿,3,FALSE)))</f>
        <v/>
      </c>
      <c r="E15" s="320" t="str">
        <f>IF($B15="","",IF(VLOOKUP($B15,名簿,4,FALSE)="","",VLOOKUP($B15,名簿,4,FALSE)))</f>
        <v/>
      </c>
      <c r="F15" s="320" t="str">
        <f>IF($B15="","",IF(VLOOKUP($B15,名簿,5,FALSE)="","",VLOOKUP($B15,名簿,5,FALSE)))</f>
        <v/>
      </c>
      <c r="G15" s="328" t="str">
        <f>IF(VLOOKUP($A15,市男,5,FALSE)="","",VLOOKUP($A15,市男,5,FALSE))</f>
        <v/>
      </c>
      <c r="H15" s="327" t="str">
        <f>IF(VLOOKUP($A15,市男,6,FALSE)="","",VLOOKUP($A15,市男,6,FALSE))</f>
        <v/>
      </c>
      <c r="I15" s="328" t="str">
        <f>IF(VLOOKUP($A15,市男,7,FALSE)="","",VLOOKUP($A15,市男,7,FALSE))</f>
        <v/>
      </c>
      <c r="J15" s="327" t="str">
        <f>IF(VLOOKUP($A15,市男,8,FALSE)="","",VLOOKUP($A15,市男,8,FALSE))</f>
        <v/>
      </c>
      <c r="K15" s="328" t="str">
        <f>IF(VLOOKUP($A15,市男,9,FALSE)="","",VLOOKUP($A15,市男,9,FALSE))</f>
        <v/>
      </c>
      <c r="L15" s="327" t="str">
        <f>IF(VLOOKUP($A15,市男,10,FALSE)="","",VLOOKUP($A15,市男,10,FALSE))</f>
        <v/>
      </c>
      <c r="M15" s="320" t="str">
        <f>IF($B15="","",IF(VLOOKUP($B15,名簿,7,FALSE)="","",VLOOKUP($B15,名簿,7,FALSE)))</f>
        <v/>
      </c>
      <c r="N15" s="307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20"/>
      <c r="D16" s="19" t="str">
        <f>IF($B15="","",VLOOKUP($B15,名簿,2,FALSE))</f>
        <v/>
      </c>
      <c r="E16" s="320"/>
      <c r="F16" s="320"/>
      <c r="G16" s="328"/>
      <c r="H16" s="327"/>
      <c r="I16" s="328"/>
      <c r="J16" s="327"/>
      <c r="K16" s="328"/>
      <c r="L16" s="327"/>
      <c r="M16" s="320"/>
      <c r="N16" s="307"/>
    </row>
    <row r="17" spans="1:14" ht="13.5" customHeight="1" x14ac:dyDescent="0.15">
      <c r="A17" s="329">
        <f t="shared" ref="A17" si="2">A15+1</f>
        <v>5</v>
      </c>
      <c r="B17" s="320" t="str">
        <f>IF(VLOOKUP($A17,市男,2,FALSE)="","",VLOOKUP($A17,市男,2,FALSE))</f>
        <v/>
      </c>
      <c r="C17" s="320"/>
      <c r="D17" s="20" t="str">
        <f>IF($B17="","",IF(VLOOKUP($B17,名簿,3,FALSE)="","",VLOOKUP($B17,名簿,3,FALSE)))</f>
        <v/>
      </c>
      <c r="E17" s="320" t="str">
        <f>IF($B17="","",IF(VLOOKUP($B17,名簿,4,FALSE)="","",VLOOKUP($B17,名簿,4,FALSE)))</f>
        <v/>
      </c>
      <c r="F17" s="320" t="str">
        <f>IF($B17="","",IF(VLOOKUP($B17,名簿,5,FALSE)="","",VLOOKUP($B17,名簿,5,FALSE)))</f>
        <v/>
      </c>
      <c r="G17" s="328" t="str">
        <f>IF(VLOOKUP($A17,市男,5,FALSE)="","",VLOOKUP($A17,市男,5,FALSE))</f>
        <v/>
      </c>
      <c r="H17" s="327" t="str">
        <f>IF(VLOOKUP($A17,市男,6,FALSE)="","",VLOOKUP($A17,市男,6,FALSE))</f>
        <v/>
      </c>
      <c r="I17" s="328" t="str">
        <f>IF(VLOOKUP($A17,市男,7,FALSE)="","",VLOOKUP($A17,市男,7,FALSE))</f>
        <v/>
      </c>
      <c r="J17" s="327" t="str">
        <f>IF(VLOOKUP($A17,市男,8,FALSE)="","",VLOOKUP($A17,市男,8,FALSE))</f>
        <v/>
      </c>
      <c r="K17" s="328" t="str">
        <f>IF(VLOOKUP($A17,市男,9,FALSE)="","",VLOOKUP($A17,市男,9,FALSE))</f>
        <v/>
      </c>
      <c r="L17" s="327" t="str">
        <f>IF(VLOOKUP($A17,市男,10,FALSE)="","",VLOOKUP($A17,市男,10,FALSE))</f>
        <v/>
      </c>
      <c r="M17" s="320" t="str">
        <f>IF($B17="","",IF(VLOOKUP($B17,名簿,7,FALSE)="","",VLOOKUP($B17,名簿,7,FALSE)))</f>
        <v/>
      </c>
      <c r="N17" s="307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20"/>
      <c r="D18" s="19" t="str">
        <f>IF($B17="","",VLOOKUP($B17,名簿,2,FALSE))</f>
        <v/>
      </c>
      <c r="E18" s="320"/>
      <c r="F18" s="320"/>
      <c r="G18" s="328"/>
      <c r="H18" s="327"/>
      <c r="I18" s="328"/>
      <c r="J18" s="327"/>
      <c r="K18" s="328"/>
      <c r="L18" s="327"/>
      <c r="M18" s="320"/>
      <c r="N18" s="307"/>
    </row>
    <row r="19" spans="1:14" ht="13.5" customHeight="1" x14ac:dyDescent="0.15">
      <c r="A19" s="329">
        <f t="shared" ref="A19" si="3">A17+1</f>
        <v>6</v>
      </c>
      <c r="B19" s="320" t="str">
        <f>IF(VLOOKUP($A19,市男,2,FALSE)="","",VLOOKUP($A19,市男,2,FALSE))</f>
        <v/>
      </c>
      <c r="C19" s="320"/>
      <c r="D19" s="20" t="str">
        <f>IF($B19="","",IF(VLOOKUP($B19,名簿,3,FALSE)="","",VLOOKUP($B19,名簿,3,FALSE)))</f>
        <v/>
      </c>
      <c r="E19" s="320" t="str">
        <f>IF($B19="","",IF(VLOOKUP($B19,名簿,4,FALSE)="","",VLOOKUP($B19,名簿,4,FALSE)))</f>
        <v/>
      </c>
      <c r="F19" s="320" t="str">
        <f>IF($B19="","",IF(VLOOKUP($B19,名簿,5,FALSE)="","",VLOOKUP($B19,名簿,5,FALSE)))</f>
        <v/>
      </c>
      <c r="G19" s="328" t="str">
        <f>IF(VLOOKUP($A19,市男,5,FALSE)="","",VLOOKUP($A19,市男,5,FALSE))</f>
        <v/>
      </c>
      <c r="H19" s="327" t="str">
        <f>IF(VLOOKUP($A19,市男,6,FALSE)="","",VLOOKUP($A19,市男,6,FALSE))</f>
        <v/>
      </c>
      <c r="I19" s="328" t="str">
        <f>IF(VLOOKUP($A19,市男,7,FALSE)="","",VLOOKUP($A19,市男,7,FALSE))</f>
        <v/>
      </c>
      <c r="J19" s="327" t="str">
        <f>IF(VLOOKUP($A19,市男,8,FALSE)="","",VLOOKUP($A19,市男,8,FALSE))</f>
        <v/>
      </c>
      <c r="K19" s="328" t="str">
        <f>IF(VLOOKUP($A19,市男,9,FALSE)="","",VLOOKUP($A19,市男,9,FALSE))</f>
        <v/>
      </c>
      <c r="L19" s="327" t="str">
        <f>IF(VLOOKUP($A19,市男,10,FALSE)="","",VLOOKUP($A19,市男,10,FALSE))</f>
        <v/>
      </c>
      <c r="M19" s="320" t="str">
        <f>IF($B19="","",IF(VLOOKUP($B19,名簿,7,FALSE)="","",VLOOKUP($B19,名簿,7,FALSE)))</f>
        <v/>
      </c>
      <c r="N19" s="307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20"/>
      <c r="D20" s="19" t="str">
        <f>IF($B19="","",VLOOKUP($B19,名簿,2,FALSE))</f>
        <v/>
      </c>
      <c r="E20" s="320"/>
      <c r="F20" s="320"/>
      <c r="G20" s="328"/>
      <c r="H20" s="327"/>
      <c r="I20" s="328"/>
      <c r="J20" s="327"/>
      <c r="K20" s="328"/>
      <c r="L20" s="327"/>
      <c r="M20" s="320"/>
      <c r="N20" s="307"/>
    </row>
    <row r="21" spans="1:14" ht="13.5" customHeight="1" x14ac:dyDescent="0.15">
      <c r="A21" s="329">
        <f t="shared" ref="A21" si="4">A19+1</f>
        <v>7</v>
      </c>
      <c r="B21" s="320" t="str">
        <f>IF(VLOOKUP($A21,市男,2,FALSE)="","",VLOOKUP($A21,市男,2,FALSE))</f>
        <v/>
      </c>
      <c r="C21" s="320"/>
      <c r="D21" s="20" t="str">
        <f>IF($B21="","",IF(VLOOKUP($B21,名簿,3,FALSE)="","",VLOOKUP($B21,名簿,3,FALSE)))</f>
        <v/>
      </c>
      <c r="E21" s="320" t="str">
        <f>IF($B21="","",IF(VLOOKUP($B21,名簿,4,FALSE)="","",VLOOKUP($B21,名簿,4,FALSE)))</f>
        <v/>
      </c>
      <c r="F21" s="320" t="str">
        <f>IF($B21="","",IF(VLOOKUP($B21,名簿,5,FALSE)="","",VLOOKUP($B21,名簿,5,FALSE)))</f>
        <v/>
      </c>
      <c r="G21" s="328" t="str">
        <f>IF(VLOOKUP($A21,市男,5,FALSE)="","",VLOOKUP($A21,市男,5,FALSE))</f>
        <v/>
      </c>
      <c r="H21" s="327" t="str">
        <f>IF(VLOOKUP($A21,市男,6,FALSE)="","",VLOOKUP($A21,市男,6,FALSE))</f>
        <v/>
      </c>
      <c r="I21" s="328" t="str">
        <f>IF(VLOOKUP($A21,市男,7,FALSE)="","",VLOOKUP($A21,市男,7,FALSE))</f>
        <v/>
      </c>
      <c r="J21" s="327" t="str">
        <f>IF(VLOOKUP($A21,市男,8,FALSE)="","",VLOOKUP($A21,市男,8,FALSE))</f>
        <v/>
      </c>
      <c r="K21" s="328" t="str">
        <f>IF(VLOOKUP($A21,市男,9,FALSE)="","",VLOOKUP($A21,市男,9,FALSE))</f>
        <v/>
      </c>
      <c r="L21" s="327" t="str">
        <f>IF(VLOOKUP($A21,市男,10,FALSE)="","",VLOOKUP($A21,市男,10,FALSE))</f>
        <v/>
      </c>
      <c r="M21" s="320" t="str">
        <f>IF($B21="","",IF(VLOOKUP($B21,名簿,7,FALSE)="","",VLOOKUP($B21,名簿,7,FALSE)))</f>
        <v/>
      </c>
      <c r="N21" s="307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20"/>
      <c r="D22" s="19" t="str">
        <f>IF($B21="","",VLOOKUP($B21,名簿,2,FALSE))</f>
        <v/>
      </c>
      <c r="E22" s="320"/>
      <c r="F22" s="320"/>
      <c r="G22" s="328"/>
      <c r="H22" s="327"/>
      <c r="I22" s="328"/>
      <c r="J22" s="327"/>
      <c r="K22" s="328"/>
      <c r="L22" s="327"/>
      <c r="M22" s="320"/>
      <c r="N22" s="307"/>
    </row>
    <row r="23" spans="1:14" ht="13.5" customHeight="1" x14ac:dyDescent="0.15">
      <c r="A23" s="329">
        <f t="shared" ref="A23" si="5">A21+1</f>
        <v>8</v>
      </c>
      <c r="B23" s="320" t="str">
        <f>IF(VLOOKUP($A23,市男,2,FALSE)="","",VLOOKUP($A23,市男,2,FALSE))</f>
        <v/>
      </c>
      <c r="C23" s="320"/>
      <c r="D23" s="20" t="str">
        <f>IF($B23="","",IF(VLOOKUP($B23,名簿,3,FALSE)="","",VLOOKUP($B23,名簿,3,FALSE)))</f>
        <v/>
      </c>
      <c r="E23" s="320" t="str">
        <f>IF($B23="","",IF(VLOOKUP($B23,名簿,4,FALSE)="","",VLOOKUP($B23,名簿,4,FALSE)))</f>
        <v/>
      </c>
      <c r="F23" s="320" t="str">
        <f>IF($B23="","",IF(VLOOKUP($B23,名簿,5,FALSE)="","",VLOOKUP($B23,名簿,5,FALSE)))</f>
        <v/>
      </c>
      <c r="G23" s="328" t="str">
        <f>IF(VLOOKUP($A23,市男,5,FALSE)="","",VLOOKUP($A23,市男,5,FALSE))</f>
        <v/>
      </c>
      <c r="H23" s="327" t="str">
        <f>IF(VLOOKUP($A23,市男,6,FALSE)="","",VLOOKUP($A23,市男,6,FALSE))</f>
        <v/>
      </c>
      <c r="I23" s="328" t="str">
        <f>IF(VLOOKUP($A23,市男,7,FALSE)="","",VLOOKUP($A23,市男,7,FALSE))</f>
        <v/>
      </c>
      <c r="J23" s="327" t="str">
        <f>IF(VLOOKUP($A23,市男,8,FALSE)="","",VLOOKUP($A23,市男,8,FALSE))</f>
        <v/>
      </c>
      <c r="K23" s="328" t="str">
        <f>IF(VLOOKUP($A23,市男,9,FALSE)="","",VLOOKUP($A23,市男,9,FALSE))</f>
        <v/>
      </c>
      <c r="L23" s="327" t="str">
        <f>IF(VLOOKUP($A23,市男,10,FALSE)="","",VLOOKUP($A23,市男,10,FALSE))</f>
        <v/>
      </c>
      <c r="M23" s="320" t="str">
        <f>IF($B23="","",IF(VLOOKUP($B23,名簿,7,FALSE)="","",VLOOKUP($B23,名簿,7,FALSE)))</f>
        <v/>
      </c>
      <c r="N23" s="307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20"/>
      <c r="D24" s="19" t="str">
        <f>IF($B23="","",VLOOKUP($B23,名簿,2,FALSE))</f>
        <v/>
      </c>
      <c r="E24" s="320"/>
      <c r="F24" s="320"/>
      <c r="G24" s="328"/>
      <c r="H24" s="327"/>
      <c r="I24" s="328"/>
      <c r="J24" s="327"/>
      <c r="K24" s="328"/>
      <c r="L24" s="327"/>
      <c r="M24" s="320"/>
      <c r="N24" s="307"/>
    </row>
    <row r="25" spans="1:14" ht="13.5" customHeight="1" x14ac:dyDescent="0.15">
      <c r="A25" s="329">
        <f t="shared" ref="A25" si="6">A23+1</f>
        <v>9</v>
      </c>
      <c r="B25" s="320" t="str">
        <f>IF(VLOOKUP($A25,市男,2,FALSE)="","",VLOOKUP($A25,市男,2,FALSE))</f>
        <v/>
      </c>
      <c r="C25" s="320"/>
      <c r="D25" s="20" t="str">
        <f>IF($B25="","",IF(VLOOKUP($B25,名簿,3,FALSE)="","",VLOOKUP($B25,名簿,3,FALSE)))</f>
        <v/>
      </c>
      <c r="E25" s="320" t="str">
        <f>IF($B25="","",IF(VLOOKUP($B25,名簿,4,FALSE)="","",VLOOKUP($B25,名簿,4,FALSE)))</f>
        <v/>
      </c>
      <c r="F25" s="320" t="str">
        <f>IF($B25="","",IF(VLOOKUP($B25,名簿,5,FALSE)="","",VLOOKUP($B25,名簿,5,FALSE)))</f>
        <v/>
      </c>
      <c r="G25" s="328" t="str">
        <f>IF(VLOOKUP($A25,市男,5,FALSE)="","",VLOOKUP($A25,市男,5,FALSE))</f>
        <v/>
      </c>
      <c r="H25" s="327" t="str">
        <f>IF(VLOOKUP($A25,市男,6,FALSE)="","",VLOOKUP($A25,市男,6,FALSE))</f>
        <v/>
      </c>
      <c r="I25" s="328" t="str">
        <f>IF(VLOOKUP($A25,市男,7,FALSE)="","",VLOOKUP($A25,市男,7,FALSE))</f>
        <v/>
      </c>
      <c r="J25" s="327" t="str">
        <f>IF(VLOOKUP($A25,市男,8,FALSE)="","",VLOOKUP($A25,市男,8,FALSE))</f>
        <v/>
      </c>
      <c r="K25" s="328" t="str">
        <f>IF(VLOOKUP($A25,市男,9,FALSE)="","",VLOOKUP($A25,市男,9,FALSE))</f>
        <v/>
      </c>
      <c r="L25" s="327" t="str">
        <f>IF(VLOOKUP($A25,市男,10,FALSE)="","",VLOOKUP($A25,市男,10,FALSE))</f>
        <v/>
      </c>
      <c r="M25" s="320" t="str">
        <f>IF($B25="","",IF(VLOOKUP($B25,名簿,7,FALSE)="","",VLOOKUP($B25,名簿,7,FALSE)))</f>
        <v/>
      </c>
      <c r="N25" s="307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20"/>
      <c r="D26" s="19" t="str">
        <f>IF($B25="","",VLOOKUP($B25,名簿,2,FALSE))</f>
        <v/>
      </c>
      <c r="E26" s="320"/>
      <c r="F26" s="320"/>
      <c r="G26" s="328"/>
      <c r="H26" s="327"/>
      <c r="I26" s="328"/>
      <c r="J26" s="327"/>
      <c r="K26" s="328"/>
      <c r="L26" s="327"/>
      <c r="M26" s="320"/>
      <c r="N26" s="307"/>
    </row>
    <row r="27" spans="1:14" ht="13.5" customHeight="1" x14ac:dyDescent="0.15">
      <c r="A27" s="329">
        <f t="shared" ref="A27" si="7">A25+1</f>
        <v>10</v>
      </c>
      <c r="B27" s="320" t="str">
        <f>IF(VLOOKUP($A27,市男,2,FALSE)="","",VLOOKUP($A27,市男,2,FALSE))</f>
        <v/>
      </c>
      <c r="C27" s="320"/>
      <c r="D27" s="20" t="str">
        <f>IF($B27="","",IF(VLOOKUP($B27,名簿,3,FALSE)="","",VLOOKUP($B27,名簿,3,FALSE)))</f>
        <v/>
      </c>
      <c r="E27" s="320" t="str">
        <f>IF($B27="","",IF(VLOOKUP($B27,名簿,4,FALSE)="","",VLOOKUP($B27,名簿,4,FALSE)))</f>
        <v/>
      </c>
      <c r="F27" s="320" t="str">
        <f>IF($B27="","",IF(VLOOKUP($B27,名簿,5,FALSE)="","",VLOOKUP($B27,名簿,5,FALSE)))</f>
        <v/>
      </c>
      <c r="G27" s="328" t="str">
        <f>IF(VLOOKUP($A27,市男,5,FALSE)="","",VLOOKUP($A27,市男,5,FALSE))</f>
        <v/>
      </c>
      <c r="H27" s="327" t="str">
        <f>IF(VLOOKUP($A27,市男,6,FALSE)="","",VLOOKUP($A27,市男,6,FALSE))</f>
        <v/>
      </c>
      <c r="I27" s="328" t="str">
        <f>IF(VLOOKUP($A27,市男,7,FALSE)="","",VLOOKUP($A27,市男,7,FALSE))</f>
        <v/>
      </c>
      <c r="J27" s="327" t="str">
        <f>IF(VLOOKUP($A27,市男,8,FALSE)="","",VLOOKUP($A27,市男,8,FALSE))</f>
        <v/>
      </c>
      <c r="K27" s="328" t="str">
        <f>IF(VLOOKUP($A27,市男,9,FALSE)="","",VLOOKUP($A27,市男,9,FALSE))</f>
        <v/>
      </c>
      <c r="L27" s="327" t="str">
        <f>IF(VLOOKUP($A27,市男,10,FALSE)="","",VLOOKUP($A27,市男,10,FALSE))</f>
        <v/>
      </c>
      <c r="M27" s="320" t="str">
        <f>IF($B27="","",IF(VLOOKUP($B27,名簿,7,FALSE)="","",VLOOKUP($B27,名簿,7,FALSE)))</f>
        <v/>
      </c>
      <c r="N27" s="307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20"/>
      <c r="D28" s="19" t="str">
        <f>IF($B27="","",VLOOKUP($B27,名簿,2,FALSE))</f>
        <v/>
      </c>
      <c r="E28" s="320"/>
      <c r="F28" s="320"/>
      <c r="G28" s="328"/>
      <c r="H28" s="327"/>
      <c r="I28" s="328"/>
      <c r="J28" s="327"/>
      <c r="K28" s="328"/>
      <c r="L28" s="327"/>
      <c r="M28" s="320"/>
      <c r="N28" s="307"/>
    </row>
    <row r="29" spans="1:14" ht="13.5" customHeight="1" x14ac:dyDescent="0.15">
      <c r="A29" s="329">
        <f t="shared" ref="A29" si="8">A27+1</f>
        <v>11</v>
      </c>
      <c r="B29" s="320" t="str">
        <f>IF(VLOOKUP($A29,市男,2,FALSE)="","",VLOOKUP($A29,市男,2,FALSE))</f>
        <v/>
      </c>
      <c r="C29" s="320"/>
      <c r="D29" s="20" t="str">
        <f>IF($B29="","",IF(VLOOKUP($B29,名簿,3,FALSE)="","",VLOOKUP($B29,名簿,3,FALSE)))</f>
        <v/>
      </c>
      <c r="E29" s="320" t="str">
        <f>IF($B29="","",IF(VLOOKUP($B29,名簿,4,FALSE)="","",VLOOKUP($B29,名簿,4,FALSE)))</f>
        <v/>
      </c>
      <c r="F29" s="320" t="str">
        <f>IF($B29="","",IF(VLOOKUP($B29,名簿,5,FALSE)="","",VLOOKUP($B29,名簿,5,FALSE)))</f>
        <v/>
      </c>
      <c r="G29" s="328" t="str">
        <f>IF(VLOOKUP($A29,市男,5,FALSE)="","",VLOOKUP($A29,市男,5,FALSE))</f>
        <v/>
      </c>
      <c r="H29" s="327" t="str">
        <f>IF(VLOOKUP($A29,市男,6,FALSE)="","",VLOOKUP($A29,市男,6,FALSE))</f>
        <v/>
      </c>
      <c r="I29" s="328" t="str">
        <f>IF(VLOOKUP($A29,市男,7,FALSE)="","",VLOOKUP($A29,市男,7,FALSE))</f>
        <v/>
      </c>
      <c r="J29" s="327" t="str">
        <f>IF(VLOOKUP($A29,市男,8,FALSE)="","",VLOOKUP($A29,市男,8,FALSE))</f>
        <v/>
      </c>
      <c r="K29" s="328" t="str">
        <f>IF(VLOOKUP($A29,市男,9,FALSE)="","",VLOOKUP($A29,市男,9,FALSE))</f>
        <v/>
      </c>
      <c r="L29" s="327" t="str">
        <f>IF(VLOOKUP($A29,市男,10,FALSE)="","",VLOOKUP($A29,市男,10,FALSE))</f>
        <v/>
      </c>
      <c r="M29" s="320" t="str">
        <f>IF($B29="","",IF(VLOOKUP($B29,名簿,7,FALSE)="","",VLOOKUP($B29,名簿,7,FALSE)))</f>
        <v/>
      </c>
      <c r="N29" s="307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20"/>
      <c r="D30" s="19" t="str">
        <f>IF($B29="","",VLOOKUP($B29,名簿,2,FALSE))</f>
        <v/>
      </c>
      <c r="E30" s="320"/>
      <c r="F30" s="320"/>
      <c r="G30" s="328"/>
      <c r="H30" s="327"/>
      <c r="I30" s="328"/>
      <c r="J30" s="327"/>
      <c r="K30" s="328"/>
      <c r="L30" s="327"/>
      <c r="M30" s="320"/>
      <c r="N30" s="307"/>
    </row>
    <row r="31" spans="1:14" ht="13.5" customHeight="1" x14ac:dyDescent="0.15">
      <c r="A31" s="329">
        <f t="shared" ref="A31" si="9">A29+1</f>
        <v>12</v>
      </c>
      <c r="B31" s="320" t="str">
        <f>IF(VLOOKUP($A31,市男,2,FALSE)="","",VLOOKUP($A31,市男,2,FALSE))</f>
        <v/>
      </c>
      <c r="C31" s="320"/>
      <c r="D31" s="20" t="str">
        <f>IF($B31="","",IF(VLOOKUP($B31,名簿,3,FALSE)="","",VLOOKUP($B31,名簿,3,FALSE)))</f>
        <v/>
      </c>
      <c r="E31" s="320" t="str">
        <f>IF($B31="","",IF(VLOOKUP($B31,名簿,4,FALSE)="","",VLOOKUP($B31,名簿,4,FALSE)))</f>
        <v/>
      </c>
      <c r="F31" s="320" t="str">
        <f>IF($B31="","",IF(VLOOKUP($B31,名簿,5,FALSE)="","",VLOOKUP($B31,名簿,5,FALSE)))</f>
        <v/>
      </c>
      <c r="G31" s="328" t="str">
        <f>IF(VLOOKUP($A31,市男,5,FALSE)="","",VLOOKUP($A31,市男,5,FALSE))</f>
        <v/>
      </c>
      <c r="H31" s="327" t="str">
        <f>IF(VLOOKUP($A31,市男,6,FALSE)="","",VLOOKUP($A31,市男,6,FALSE))</f>
        <v/>
      </c>
      <c r="I31" s="328" t="str">
        <f>IF(VLOOKUP($A31,市男,7,FALSE)="","",VLOOKUP($A31,市男,7,FALSE))</f>
        <v/>
      </c>
      <c r="J31" s="327" t="str">
        <f>IF(VLOOKUP($A31,市男,8,FALSE)="","",VLOOKUP($A31,市男,8,FALSE))</f>
        <v/>
      </c>
      <c r="K31" s="328" t="str">
        <f>IF(VLOOKUP($A31,市男,9,FALSE)="","",VLOOKUP($A31,市男,9,FALSE))</f>
        <v/>
      </c>
      <c r="L31" s="327" t="str">
        <f>IF(VLOOKUP($A31,市男,10,FALSE)="","",VLOOKUP($A31,市男,10,FALSE))</f>
        <v/>
      </c>
      <c r="M31" s="320" t="str">
        <f>IF($B31="","",IF(VLOOKUP($B31,名簿,7,FALSE)="","",VLOOKUP($B31,名簿,7,FALSE)))</f>
        <v/>
      </c>
      <c r="N31" s="307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20"/>
      <c r="D32" s="19" t="str">
        <f>IF($B31="","",VLOOKUP($B31,名簿,2,FALSE))</f>
        <v/>
      </c>
      <c r="E32" s="320"/>
      <c r="F32" s="320"/>
      <c r="G32" s="328"/>
      <c r="H32" s="327"/>
      <c r="I32" s="328"/>
      <c r="J32" s="327"/>
      <c r="K32" s="328"/>
      <c r="L32" s="327"/>
      <c r="M32" s="320"/>
      <c r="N32" s="307"/>
    </row>
    <row r="33" spans="1:14" ht="13.5" customHeight="1" x14ac:dyDescent="0.15">
      <c r="A33" s="329">
        <f t="shared" ref="A33" si="10">A31+1</f>
        <v>13</v>
      </c>
      <c r="B33" s="320" t="str">
        <f>IF(VLOOKUP($A33,市男,2,FALSE)="","",VLOOKUP($A33,市男,2,FALSE))</f>
        <v/>
      </c>
      <c r="C33" s="320"/>
      <c r="D33" s="20" t="str">
        <f>IF($B33="","",IF(VLOOKUP($B33,名簿,3,FALSE)="","",VLOOKUP($B33,名簿,3,FALSE)))</f>
        <v/>
      </c>
      <c r="E33" s="320" t="str">
        <f>IF($B33="","",IF(VLOOKUP($B33,名簿,4,FALSE)="","",VLOOKUP($B33,名簿,4,FALSE)))</f>
        <v/>
      </c>
      <c r="F33" s="320" t="str">
        <f>IF($B33="","",IF(VLOOKUP($B33,名簿,5,FALSE)="","",VLOOKUP($B33,名簿,5,FALSE)))</f>
        <v/>
      </c>
      <c r="G33" s="328" t="str">
        <f>IF(VLOOKUP($A33,市男,5,FALSE)="","",VLOOKUP($A33,市男,5,FALSE))</f>
        <v/>
      </c>
      <c r="H33" s="327" t="str">
        <f>IF(VLOOKUP($A33,市男,6,FALSE)="","",VLOOKUP($A33,市男,6,FALSE))</f>
        <v/>
      </c>
      <c r="I33" s="328" t="str">
        <f>IF(VLOOKUP($A33,市男,7,FALSE)="","",VLOOKUP($A33,市男,7,FALSE))</f>
        <v/>
      </c>
      <c r="J33" s="327" t="str">
        <f>IF(VLOOKUP($A33,市男,8,FALSE)="","",VLOOKUP($A33,市男,8,FALSE))</f>
        <v/>
      </c>
      <c r="K33" s="328" t="str">
        <f>IF(VLOOKUP($A33,市男,9,FALSE)="","",VLOOKUP($A33,市男,9,FALSE))</f>
        <v/>
      </c>
      <c r="L33" s="327" t="str">
        <f>IF(VLOOKUP($A33,市男,10,FALSE)="","",VLOOKUP($A33,市男,10,FALSE))</f>
        <v/>
      </c>
      <c r="M33" s="320" t="str">
        <f>IF($B33="","",IF(VLOOKUP($B33,名簿,7,FALSE)="","",VLOOKUP($B33,名簿,7,FALSE)))</f>
        <v/>
      </c>
      <c r="N33" s="307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20"/>
      <c r="D34" s="19" t="str">
        <f>IF($B33="","",VLOOKUP($B33,名簿,2,FALSE))</f>
        <v/>
      </c>
      <c r="E34" s="320"/>
      <c r="F34" s="320"/>
      <c r="G34" s="328"/>
      <c r="H34" s="327"/>
      <c r="I34" s="328"/>
      <c r="J34" s="327"/>
      <c r="K34" s="328"/>
      <c r="L34" s="327"/>
      <c r="M34" s="320"/>
      <c r="N34" s="307"/>
    </row>
    <row r="35" spans="1:14" ht="13.5" customHeight="1" x14ac:dyDescent="0.15">
      <c r="A35" s="329">
        <f t="shared" ref="A35" si="11">A33+1</f>
        <v>14</v>
      </c>
      <c r="B35" s="320" t="str">
        <f>IF(VLOOKUP($A35,市男,2,FALSE)="","",VLOOKUP($A35,市男,2,FALSE))</f>
        <v/>
      </c>
      <c r="C35" s="320"/>
      <c r="D35" s="20" t="str">
        <f>IF($B35="","",IF(VLOOKUP($B35,名簿,3,FALSE)="","",VLOOKUP($B35,名簿,3,FALSE)))</f>
        <v/>
      </c>
      <c r="E35" s="320" t="str">
        <f>IF($B35="","",IF(VLOOKUP($B35,名簿,4,FALSE)="","",VLOOKUP($B35,名簿,4,FALSE)))</f>
        <v/>
      </c>
      <c r="F35" s="320" t="str">
        <f>IF($B35="","",IF(VLOOKUP($B35,名簿,5,FALSE)="","",VLOOKUP($B35,名簿,5,FALSE)))</f>
        <v/>
      </c>
      <c r="G35" s="328" t="str">
        <f>IF(VLOOKUP($A35,市男,5,FALSE)="","",VLOOKUP($A35,市男,5,FALSE))</f>
        <v/>
      </c>
      <c r="H35" s="327" t="str">
        <f>IF(VLOOKUP($A35,市男,6,FALSE)="","",VLOOKUP($A35,市男,6,FALSE))</f>
        <v/>
      </c>
      <c r="I35" s="328" t="str">
        <f>IF(VLOOKUP($A35,市男,7,FALSE)="","",VLOOKUP($A35,市男,7,FALSE))</f>
        <v/>
      </c>
      <c r="J35" s="327" t="str">
        <f>IF(VLOOKUP($A35,市男,8,FALSE)="","",VLOOKUP($A35,市男,8,FALSE))</f>
        <v/>
      </c>
      <c r="K35" s="328" t="str">
        <f>IF(VLOOKUP($A35,市男,9,FALSE)="","",VLOOKUP($A35,市男,9,FALSE))</f>
        <v/>
      </c>
      <c r="L35" s="327" t="str">
        <f>IF(VLOOKUP($A35,市男,10,FALSE)="","",VLOOKUP($A35,市男,10,FALSE))</f>
        <v/>
      </c>
      <c r="M35" s="320" t="str">
        <f>IF($B35="","",IF(VLOOKUP($B35,名簿,7,FALSE)="","",VLOOKUP($B35,名簿,7,FALSE)))</f>
        <v/>
      </c>
      <c r="N35" s="307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20"/>
      <c r="D36" s="19" t="str">
        <f>IF($B35="","",VLOOKUP($B35,名簿,2,FALSE))</f>
        <v/>
      </c>
      <c r="E36" s="320"/>
      <c r="F36" s="320"/>
      <c r="G36" s="328"/>
      <c r="H36" s="327"/>
      <c r="I36" s="328"/>
      <c r="J36" s="327"/>
      <c r="K36" s="328"/>
      <c r="L36" s="327"/>
      <c r="M36" s="320"/>
      <c r="N36" s="307"/>
    </row>
    <row r="37" spans="1:14" ht="13.5" customHeight="1" x14ac:dyDescent="0.15">
      <c r="A37" s="329">
        <f t="shared" ref="A37" si="12">A35+1</f>
        <v>15</v>
      </c>
      <c r="B37" s="320" t="str">
        <f>IF(VLOOKUP($A37,市男,2,FALSE)="","",VLOOKUP($A37,市男,2,FALSE))</f>
        <v/>
      </c>
      <c r="C37" s="320"/>
      <c r="D37" s="20" t="str">
        <f>IF($B37="","",IF(VLOOKUP($B37,名簿,3,FALSE)="","",VLOOKUP($B37,名簿,3,FALSE)))</f>
        <v/>
      </c>
      <c r="E37" s="320" t="str">
        <f>IF($B37="","",IF(VLOOKUP($B37,名簿,4,FALSE)="","",VLOOKUP($B37,名簿,4,FALSE)))</f>
        <v/>
      </c>
      <c r="F37" s="320" t="str">
        <f>IF($B37="","",IF(VLOOKUP($B37,名簿,5,FALSE)="","",VLOOKUP($B37,名簿,5,FALSE)))</f>
        <v/>
      </c>
      <c r="G37" s="328" t="str">
        <f>IF(VLOOKUP($A37,市男,5,FALSE)="","",VLOOKUP($A37,市男,5,FALSE))</f>
        <v/>
      </c>
      <c r="H37" s="327" t="str">
        <f>IF(VLOOKUP($A37,市男,6,FALSE)="","",VLOOKUP($A37,市男,6,FALSE))</f>
        <v/>
      </c>
      <c r="I37" s="328" t="str">
        <f>IF(VLOOKUP($A37,市男,7,FALSE)="","",VLOOKUP($A37,市男,7,FALSE))</f>
        <v/>
      </c>
      <c r="J37" s="327" t="str">
        <f>IF(VLOOKUP($A37,市男,8,FALSE)="","",VLOOKUP($A37,市男,8,FALSE))</f>
        <v/>
      </c>
      <c r="K37" s="328" t="str">
        <f>IF(VLOOKUP($A37,市男,9,FALSE)="","",VLOOKUP($A37,市男,9,FALSE))</f>
        <v/>
      </c>
      <c r="L37" s="327" t="str">
        <f>IF(VLOOKUP($A37,市男,10,FALSE)="","",VLOOKUP($A37,市男,10,FALSE))</f>
        <v/>
      </c>
      <c r="M37" s="320" t="str">
        <f>IF($B37="","",IF(VLOOKUP($B37,名簿,7,FALSE)="","",VLOOKUP($B37,名簿,7,FALSE)))</f>
        <v/>
      </c>
      <c r="N37" s="307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20"/>
      <c r="D38" s="19" t="str">
        <f>IF($B37="","",VLOOKUP($B37,名簿,2,FALSE))</f>
        <v/>
      </c>
      <c r="E38" s="320"/>
      <c r="F38" s="320"/>
      <c r="G38" s="328"/>
      <c r="H38" s="327"/>
      <c r="I38" s="328"/>
      <c r="J38" s="327"/>
      <c r="K38" s="328"/>
      <c r="L38" s="327"/>
      <c r="M38" s="320"/>
      <c r="N38" s="307"/>
    </row>
    <row r="39" spans="1:14" ht="13.5" customHeight="1" x14ac:dyDescent="0.15">
      <c r="A39" s="329">
        <f t="shared" ref="A39" si="13">A37+1</f>
        <v>16</v>
      </c>
      <c r="B39" s="320" t="str">
        <f>IF(VLOOKUP($A39,市男,2,FALSE)="","",VLOOKUP($A39,市男,2,FALSE))</f>
        <v/>
      </c>
      <c r="C39" s="320"/>
      <c r="D39" s="20" t="str">
        <f>IF($B39="","",IF(VLOOKUP($B39,名簿,3,FALSE)="","",VLOOKUP($B39,名簿,3,FALSE)))</f>
        <v/>
      </c>
      <c r="E39" s="320" t="str">
        <f>IF($B39="","",IF(VLOOKUP($B39,名簿,4,FALSE)="","",VLOOKUP($B39,名簿,4,FALSE)))</f>
        <v/>
      </c>
      <c r="F39" s="320" t="str">
        <f>IF($B39="","",IF(VLOOKUP($B39,名簿,5,FALSE)="","",VLOOKUP($B39,名簿,5,FALSE)))</f>
        <v/>
      </c>
      <c r="G39" s="328" t="str">
        <f>IF(VLOOKUP($A39,市男,5,FALSE)="","",VLOOKUP($A39,市男,5,FALSE))</f>
        <v/>
      </c>
      <c r="H39" s="327" t="str">
        <f>IF(VLOOKUP($A39,市男,6,FALSE)="","",VLOOKUP($A39,市男,6,FALSE))</f>
        <v/>
      </c>
      <c r="I39" s="328" t="str">
        <f>IF(VLOOKUP($A39,市男,7,FALSE)="","",VLOOKUP($A39,市男,7,FALSE))</f>
        <v/>
      </c>
      <c r="J39" s="327" t="str">
        <f>IF(VLOOKUP($A39,市男,8,FALSE)="","",VLOOKUP($A39,市男,8,FALSE))</f>
        <v/>
      </c>
      <c r="K39" s="328" t="str">
        <f>IF(VLOOKUP($A39,市男,9,FALSE)="","",VLOOKUP($A39,市男,9,FALSE))</f>
        <v/>
      </c>
      <c r="L39" s="327" t="str">
        <f>IF(VLOOKUP($A39,市男,10,FALSE)="","",VLOOKUP($A39,市男,10,FALSE))</f>
        <v/>
      </c>
      <c r="M39" s="320" t="str">
        <f>IF($B39="","",IF(VLOOKUP($B39,名簿,7,FALSE)="","",VLOOKUP($B39,名簿,7,FALSE)))</f>
        <v/>
      </c>
      <c r="N39" s="307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20"/>
      <c r="D40" s="19" t="str">
        <f>IF($B39="","",VLOOKUP($B39,名簿,2,FALSE))</f>
        <v/>
      </c>
      <c r="E40" s="320"/>
      <c r="F40" s="320"/>
      <c r="G40" s="328"/>
      <c r="H40" s="327"/>
      <c r="I40" s="328"/>
      <c r="J40" s="327"/>
      <c r="K40" s="328"/>
      <c r="L40" s="327"/>
      <c r="M40" s="320"/>
      <c r="N40" s="307"/>
    </row>
    <row r="41" spans="1:14" ht="13.5" customHeight="1" x14ac:dyDescent="0.15">
      <c r="A41" s="329">
        <f t="shared" ref="A41" si="14">A39+1</f>
        <v>17</v>
      </c>
      <c r="B41" s="320" t="str">
        <f>IF(VLOOKUP($A41,市男,2,FALSE)="","",VLOOKUP($A41,市男,2,FALSE))</f>
        <v/>
      </c>
      <c r="C41" s="320"/>
      <c r="D41" s="20" t="str">
        <f>IF($B41="","",IF(VLOOKUP($B41,名簿,3,FALSE)="","",VLOOKUP($B41,名簿,3,FALSE)))</f>
        <v/>
      </c>
      <c r="E41" s="320" t="str">
        <f>IF($B41="","",IF(VLOOKUP($B41,名簿,4,FALSE)="","",VLOOKUP($B41,名簿,4,FALSE)))</f>
        <v/>
      </c>
      <c r="F41" s="320" t="str">
        <f>IF($B41="","",IF(VLOOKUP($B41,名簿,5,FALSE)="","",VLOOKUP($B41,名簿,5,FALSE)))</f>
        <v/>
      </c>
      <c r="G41" s="328" t="str">
        <f>IF(VLOOKUP($A41,市男,5,FALSE)="","",VLOOKUP($A41,市男,5,FALSE))</f>
        <v/>
      </c>
      <c r="H41" s="327" t="str">
        <f>IF(VLOOKUP($A41,市男,6,FALSE)="","",VLOOKUP($A41,市男,6,FALSE))</f>
        <v/>
      </c>
      <c r="I41" s="328" t="str">
        <f>IF(VLOOKUP($A41,市男,7,FALSE)="","",VLOOKUP($A41,市男,7,FALSE))</f>
        <v/>
      </c>
      <c r="J41" s="327" t="str">
        <f>IF(VLOOKUP($A41,市男,8,FALSE)="","",VLOOKUP($A41,市男,8,FALSE))</f>
        <v/>
      </c>
      <c r="K41" s="328" t="str">
        <f>IF(VLOOKUP($A41,市男,9,FALSE)="","",VLOOKUP($A41,市男,9,FALSE))</f>
        <v/>
      </c>
      <c r="L41" s="327" t="str">
        <f>IF(VLOOKUP($A41,市男,10,FALSE)="","",VLOOKUP($A41,市男,10,FALSE))</f>
        <v/>
      </c>
      <c r="M41" s="320" t="str">
        <f>IF($B41="","",IF(VLOOKUP($B41,名簿,7,FALSE)="","",VLOOKUP($B41,名簿,7,FALSE)))</f>
        <v/>
      </c>
      <c r="N41" s="307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20"/>
      <c r="D42" s="19" t="str">
        <f>IF($B41="","",VLOOKUP($B41,名簿,2,FALSE))</f>
        <v/>
      </c>
      <c r="E42" s="320"/>
      <c r="F42" s="320"/>
      <c r="G42" s="328"/>
      <c r="H42" s="327"/>
      <c r="I42" s="328"/>
      <c r="J42" s="327"/>
      <c r="K42" s="328"/>
      <c r="L42" s="327"/>
      <c r="M42" s="320"/>
      <c r="N42" s="307"/>
    </row>
    <row r="43" spans="1:14" ht="13.5" customHeight="1" x14ac:dyDescent="0.15">
      <c r="A43" s="329">
        <f t="shared" ref="A43" si="15">A41+1</f>
        <v>18</v>
      </c>
      <c r="B43" s="320" t="str">
        <f>IF(VLOOKUP($A43,市男,2,FALSE)="","",VLOOKUP($A43,市男,2,FALSE))</f>
        <v/>
      </c>
      <c r="C43" s="320"/>
      <c r="D43" s="20" t="str">
        <f>IF($B43="","",IF(VLOOKUP($B43,名簿,3,FALSE)="","",VLOOKUP($B43,名簿,3,FALSE)))</f>
        <v/>
      </c>
      <c r="E43" s="320" t="str">
        <f>IF($B43="","",IF(VLOOKUP($B43,名簿,4,FALSE)="","",VLOOKUP($B43,名簿,4,FALSE)))</f>
        <v/>
      </c>
      <c r="F43" s="320" t="str">
        <f>IF($B43="","",IF(VLOOKUP($B43,名簿,5,FALSE)="","",VLOOKUP($B43,名簿,5,FALSE)))</f>
        <v/>
      </c>
      <c r="G43" s="328" t="str">
        <f>IF(VLOOKUP($A43,市男,5,FALSE)="","",VLOOKUP($A43,市男,5,FALSE))</f>
        <v/>
      </c>
      <c r="H43" s="327" t="str">
        <f>IF(VLOOKUP($A43,市男,6,FALSE)="","",VLOOKUP($A43,市男,6,FALSE))</f>
        <v/>
      </c>
      <c r="I43" s="328" t="str">
        <f>IF(VLOOKUP($A43,市男,7,FALSE)="","",VLOOKUP($A43,市男,7,FALSE))</f>
        <v/>
      </c>
      <c r="J43" s="327" t="str">
        <f>IF(VLOOKUP($A43,市男,8,FALSE)="","",VLOOKUP($A43,市男,8,FALSE))</f>
        <v/>
      </c>
      <c r="K43" s="328" t="str">
        <f>IF(VLOOKUP($A43,市男,9,FALSE)="","",VLOOKUP($A43,市男,9,FALSE))</f>
        <v/>
      </c>
      <c r="L43" s="327" t="str">
        <f>IF(VLOOKUP($A43,市男,10,FALSE)="","",VLOOKUP($A43,市男,10,FALSE))</f>
        <v/>
      </c>
      <c r="M43" s="320" t="str">
        <f>IF($B43="","",IF(VLOOKUP($B43,名簿,7,FALSE)="","",VLOOKUP($B43,名簿,7,FALSE)))</f>
        <v/>
      </c>
      <c r="N43" s="307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20"/>
      <c r="D44" s="19" t="str">
        <f>IF($B43="","",VLOOKUP($B43,名簿,2,FALSE))</f>
        <v/>
      </c>
      <c r="E44" s="320"/>
      <c r="F44" s="320"/>
      <c r="G44" s="328"/>
      <c r="H44" s="327"/>
      <c r="I44" s="328"/>
      <c r="J44" s="327"/>
      <c r="K44" s="328"/>
      <c r="L44" s="327"/>
      <c r="M44" s="320"/>
      <c r="N44" s="307"/>
    </row>
    <row r="45" spans="1:14" ht="13.5" customHeight="1" x14ac:dyDescent="0.15">
      <c r="A45" s="329">
        <f t="shared" ref="A45" si="16">A43+1</f>
        <v>19</v>
      </c>
      <c r="B45" s="320" t="str">
        <f>IF(VLOOKUP($A45,市男,2,FALSE)="","",VLOOKUP($A45,市男,2,FALSE))</f>
        <v/>
      </c>
      <c r="C45" s="320"/>
      <c r="D45" s="20" t="str">
        <f>IF($B45="","",IF(VLOOKUP($B45,名簿,3,FALSE)="","",VLOOKUP($B45,名簿,3,FALSE)))</f>
        <v/>
      </c>
      <c r="E45" s="320" t="str">
        <f>IF($B45="","",IF(VLOOKUP($B45,名簿,4,FALSE)="","",VLOOKUP($B45,名簿,4,FALSE)))</f>
        <v/>
      </c>
      <c r="F45" s="320" t="str">
        <f>IF($B45="","",IF(VLOOKUP($B45,名簿,5,FALSE)="","",VLOOKUP($B45,名簿,5,FALSE)))</f>
        <v/>
      </c>
      <c r="G45" s="328" t="str">
        <f>IF(VLOOKUP($A45,市男,5,FALSE)="","",VLOOKUP($A45,市男,5,FALSE))</f>
        <v/>
      </c>
      <c r="H45" s="327" t="str">
        <f>IF(VLOOKUP($A45,市男,6,FALSE)="","",VLOOKUP($A45,市男,6,FALSE))</f>
        <v/>
      </c>
      <c r="I45" s="328" t="str">
        <f>IF(VLOOKUP($A45,市男,7,FALSE)="","",VLOOKUP($A45,市男,7,FALSE))</f>
        <v/>
      </c>
      <c r="J45" s="327" t="str">
        <f>IF(VLOOKUP($A45,市男,8,FALSE)="","",VLOOKUP($A45,市男,8,FALSE))</f>
        <v/>
      </c>
      <c r="K45" s="328" t="str">
        <f>IF(VLOOKUP($A45,市男,9,FALSE)="","",VLOOKUP($A45,市男,9,FALSE))</f>
        <v/>
      </c>
      <c r="L45" s="327" t="str">
        <f>IF(VLOOKUP($A45,市男,10,FALSE)="","",VLOOKUP($A45,市男,10,FALSE))</f>
        <v/>
      </c>
      <c r="M45" s="320" t="str">
        <f>IF($B45="","",IF(VLOOKUP($B45,名簿,7,FALSE)="","",VLOOKUP($B45,名簿,7,FALSE)))</f>
        <v/>
      </c>
      <c r="N45" s="307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20"/>
      <c r="D46" s="19" t="str">
        <f>IF($B45="","",VLOOKUP($B45,名簿,2,FALSE))</f>
        <v/>
      </c>
      <c r="E46" s="320"/>
      <c r="F46" s="320"/>
      <c r="G46" s="328"/>
      <c r="H46" s="327"/>
      <c r="I46" s="328"/>
      <c r="J46" s="327"/>
      <c r="K46" s="328"/>
      <c r="L46" s="327"/>
      <c r="M46" s="320"/>
      <c r="N46" s="307"/>
    </row>
    <row r="47" spans="1:14" ht="13.5" customHeight="1" thickBot="1" x14ac:dyDescent="0.2">
      <c r="A47" s="329">
        <f t="shared" ref="A47" si="17">A45+1</f>
        <v>20</v>
      </c>
      <c r="B47" s="308" t="str">
        <f>IF(VLOOKUP($A47,市男,2,FALSE)="","",VLOOKUP($A47,市男,2,FALSE))</f>
        <v/>
      </c>
      <c r="C47" s="308"/>
      <c r="D47" s="20" t="str">
        <f>IF($B47="","",IF(VLOOKUP($B47,名簿,3,FALSE)="","",VLOOKUP($B47,名簿,3,FALSE)))</f>
        <v/>
      </c>
      <c r="E47" s="308" t="str">
        <f>IF($B47="","",IF(VLOOKUP($B47,名簿,4,FALSE)="","",VLOOKUP($B47,名簿,4,FALSE)))</f>
        <v/>
      </c>
      <c r="F47" s="308" t="str">
        <f>IF($B47="","",IF(VLOOKUP($B47,名簿,5,FALSE)="","",VLOOKUP($B47,名簿,5,FALSE)))</f>
        <v/>
      </c>
      <c r="G47" s="343" t="str">
        <f>IF(VLOOKUP($A47,市男,5,FALSE)="","",VLOOKUP($A47,市男,5,FALSE))</f>
        <v/>
      </c>
      <c r="H47" s="327" t="str">
        <f>IF(VLOOKUP($A47,市男,6,FALSE)="","",VLOOKUP($A47,市男,6,FALSE))</f>
        <v/>
      </c>
      <c r="I47" s="343" t="str">
        <f>IF(VLOOKUP($A47,市男,7,FALSE)="","",VLOOKUP($A47,市男,7,FALSE))</f>
        <v/>
      </c>
      <c r="J47" s="327" t="str">
        <f>IF(VLOOKUP($A47,市男,8,FALSE)="","",VLOOKUP($A47,市男,8,FALSE))</f>
        <v/>
      </c>
      <c r="K47" s="343" t="str">
        <f>IF(VLOOKUP($A47,市男,9,FALSE)="","",VLOOKUP($A47,市男,9,FALSE))</f>
        <v/>
      </c>
      <c r="L47" s="327" t="str">
        <f>IF(VLOOKUP($A47,市男,10,FALSE)="","",VLOOKUP($A47,市男,10,FALSE))</f>
        <v/>
      </c>
      <c r="M47" s="308" t="str">
        <f>IF($B47="","",IF(VLOOKUP($B47,名簿,7,FALSE)="","",VLOOKUP($B47,名簿,7,FALSE)))</f>
        <v/>
      </c>
      <c r="N47" s="310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09"/>
      <c r="D48" s="21" t="str">
        <f>IF($B47="","",VLOOKUP($B47,名簿,2,FALSE))</f>
        <v/>
      </c>
      <c r="E48" s="309"/>
      <c r="F48" s="309"/>
      <c r="G48" s="344"/>
      <c r="H48" s="342"/>
      <c r="I48" s="344"/>
      <c r="J48" s="342"/>
      <c r="K48" s="344"/>
      <c r="L48" s="342"/>
      <c r="M48" s="309"/>
      <c r="N48" s="311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IF(SUM(市選入力!$F$4,市選入力!$Q$4)=0,"",SUM(市選入力!$F$4,市選入力!$Q$4))</f>
        <v/>
      </c>
      <c r="I50" s="323" t="str">
        <f>IF(H50="","",H50*名簿!$L$7)</f>
        <v/>
      </c>
      <c r="J50" s="325" t="s">
        <v>14</v>
      </c>
      <c r="K50" s="321" t="str">
        <f>IF(SUM(市選入力!$G$4,市選入力!$R$4)=0,"",SUM(市選入力!$G$4,市選入力!$R$4))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61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市選入力!$A$1</f>
        <v>厚木市陸上競技選手権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58"/>
      <c r="M55" s="5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6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62" t="s">
        <v>6</v>
      </c>
      <c r="D60" s="57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63" t="s">
        <v>7</v>
      </c>
      <c r="D61" s="56" t="s">
        <v>65</v>
      </c>
      <c r="E61" s="308"/>
      <c r="F61" s="308"/>
      <c r="G61" s="64" t="s">
        <v>17</v>
      </c>
      <c r="H61" s="17" t="s">
        <v>8</v>
      </c>
      <c r="I61" s="64" t="s">
        <v>18</v>
      </c>
      <c r="J61" s="17" t="s">
        <v>8</v>
      </c>
      <c r="K61" s="64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IF(VLOOKUP($A62,市男,2,FALSE)="","",VLOOKUP($A62,市男,2,FALSE))</f>
        <v/>
      </c>
      <c r="C62" s="330"/>
      <c r="D62" s="18" t="str">
        <f>IF($B62="","",IF(VLOOKUP($B62,名簿,3,FALSE)="","",VLOOKUP($B62,名簿,3,FALSE)))</f>
        <v/>
      </c>
      <c r="E62" s="330" t="str">
        <f>IF($B62="","",IF(VLOOKUP($B62,名簿,4,FALSE)="","",VLOOKUP($B62,名簿,4,FALSE)))</f>
        <v/>
      </c>
      <c r="F62" s="330" t="str">
        <f>IF($B62="","",IF(VLOOKUP($B62,名簿,5,FALSE)="","",VLOOKUP($B62,名簿,5,FALSE)))</f>
        <v/>
      </c>
      <c r="G62" s="346" t="str">
        <f>IF(VLOOKUP($A62,市男,5,FALSE)="","",VLOOKUP($A62,市男,5,FALSE))</f>
        <v/>
      </c>
      <c r="H62" s="345" t="str">
        <f>IF(VLOOKUP($A62,市男,6,FALSE)="","",VLOOKUP($A62,市男,6,FALSE))</f>
        <v/>
      </c>
      <c r="I62" s="346" t="str">
        <f>IF(VLOOKUP($A62,市男,7,FALSE)="","",VLOOKUP($A62,市男,7,FALSE))</f>
        <v/>
      </c>
      <c r="J62" s="345" t="str">
        <f>IF(VLOOKUP($A62,市男,8,FALSE)="","",VLOOKUP($A62,市男,8,FALSE))</f>
        <v/>
      </c>
      <c r="K62" s="346" t="str">
        <f>IF(VLOOKUP($A62,市男,9,FALSE)="","",VLOOKUP($A62,市男,9,FALSE))</f>
        <v/>
      </c>
      <c r="L62" s="345" t="str">
        <f>IF(VLOOKUP($A62,市男,10,FALSE)="","",VLOOKUP($A62,市男,10,FALSE))</f>
        <v/>
      </c>
      <c r="M62" s="330" t="str">
        <f>IF($B62="","",IF(VLOOKUP($B62,名簿,7,FALSE)="","",VLOOKUP($B62,名簿,7,FALSE)))</f>
        <v/>
      </c>
      <c r="N62" s="331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20"/>
      <c r="D63" s="19" t="str">
        <f>IF($B62="","",VLOOKUP($B62,名簿,2,FALSE))</f>
        <v/>
      </c>
      <c r="E63" s="320"/>
      <c r="F63" s="320"/>
      <c r="G63" s="328"/>
      <c r="H63" s="327"/>
      <c r="I63" s="328"/>
      <c r="J63" s="327"/>
      <c r="K63" s="328"/>
      <c r="L63" s="327"/>
      <c r="M63" s="320"/>
      <c r="N63" s="307"/>
    </row>
    <row r="64" spans="1:14" ht="13.5" customHeight="1" x14ac:dyDescent="0.15">
      <c r="A64" s="329">
        <f>A62+1</f>
        <v>22</v>
      </c>
      <c r="B64" s="320" t="str">
        <f>IF(VLOOKUP($A64,市男,2,FALSE)="","",VLOOKUP($A64,市男,2,FALSE))</f>
        <v/>
      </c>
      <c r="C64" s="320"/>
      <c r="D64" s="20" t="str">
        <f>IF($B64="","",IF(VLOOKUP($B64,名簿,3,FALSE)="","",VLOOKUP($B64,名簿,3,FALSE)))</f>
        <v/>
      </c>
      <c r="E64" s="320" t="str">
        <f>IF($B64="","",IF(VLOOKUP($B64,名簿,4,FALSE)="","",VLOOKUP($B64,名簿,4,FALSE)))</f>
        <v/>
      </c>
      <c r="F64" s="320" t="str">
        <f>IF($B64="","",IF(VLOOKUP($B64,名簿,5,FALSE)="","",VLOOKUP($B64,名簿,5,FALSE)))</f>
        <v/>
      </c>
      <c r="G64" s="328" t="str">
        <f>IF(VLOOKUP($A64,市男,5,FALSE)="","",VLOOKUP($A64,市男,5,FALSE))</f>
        <v/>
      </c>
      <c r="H64" s="327" t="str">
        <f>IF(VLOOKUP($A64,市男,6,FALSE)="","",VLOOKUP($A64,市男,6,FALSE))</f>
        <v/>
      </c>
      <c r="I64" s="328" t="str">
        <f>IF(VLOOKUP($A64,市男,7,FALSE)="","",VLOOKUP($A64,市男,7,FALSE))</f>
        <v/>
      </c>
      <c r="J64" s="327" t="str">
        <f>IF(VLOOKUP($A64,市男,8,FALSE)="","",VLOOKUP($A64,市男,8,FALSE))</f>
        <v/>
      </c>
      <c r="K64" s="328" t="str">
        <f>IF(VLOOKUP($A64,市男,9,FALSE)="","",VLOOKUP($A64,市男,9,FALSE))</f>
        <v/>
      </c>
      <c r="L64" s="327" t="str">
        <f>IF(VLOOKUP($A64,市男,10,FALSE)="","",VLOOKUP($A64,市男,10,FALSE))</f>
        <v/>
      </c>
      <c r="M64" s="320" t="str">
        <f>IF($B64="","",IF(VLOOKUP($B64,名簿,7,FALSE)="","",VLOOKUP($B64,名簿,7,FALSE)))</f>
        <v/>
      </c>
      <c r="N64" s="307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20"/>
      <c r="D65" s="19" t="str">
        <f>IF($B64="","",VLOOKUP($B64,名簿,2,FALSE))</f>
        <v/>
      </c>
      <c r="E65" s="320"/>
      <c r="F65" s="320"/>
      <c r="G65" s="328"/>
      <c r="H65" s="327"/>
      <c r="I65" s="328"/>
      <c r="J65" s="327"/>
      <c r="K65" s="328"/>
      <c r="L65" s="327"/>
      <c r="M65" s="320"/>
      <c r="N65" s="307"/>
    </row>
    <row r="66" spans="1:14" ht="13.5" customHeight="1" x14ac:dyDescent="0.15">
      <c r="A66" s="329">
        <f t="shared" ref="A66" si="18">A64+1</f>
        <v>23</v>
      </c>
      <c r="B66" s="320" t="str">
        <f>IF(VLOOKUP($A66,市男,2,FALSE)="","",VLOOKUP($A66,市男,2,FALSE))</f>
        <v/>
      </c>
      <c r="C66" s="320"/>
      <c r="D66" s="20" t="str">
        <f>IF($B66="","",IF(VLOOKUP($B66,名簿,3,FALSE)="","",VLOOKUP($B66,名簿,3,FALSE)))</f>
        <v/>
      </c>
      <c r="E66" s="320" t="str">
        <f>IF($B66="","",IF(VLOOKUP($B66,名簿,4,FALSE)="","",VLOOKUP($B66,名簿,4,FALSE)))</f>
        <v/>
      </c>
      <c r="F66" s="320" t="str">
        <f>IF($B66="","",IF(VLOOKUP($B66,名簿,5,FALSE)="","",VLOOKUP($B66,名簿,5,FALSE)))</f>
        <v/>
      </c>
      <c r="G66" s="328" t="str">
        <f>IF(VLOOKUP($A66,市男,5,FALSE)="","",VLOOKUP($A66,市男,5,FALSE))</f>
        <v/>
      </c>
      <c r="H66" s="327" t="str">
        <f>IF(VLOOKUP($A66,市男,6,FALSE)="","",VLOOKUP($A66,市男,6,FALSE))</f>
        <v/>
      </c>
      <c r="I66" s="328" t="str">
        <f>IF(VLOOKUP($A66,市男,7,FALSE)="","",VLOOKUP($A66,市男,7,FALSE))</f>
        <v/>
      </c>
      <c r="J66" s="327" t="str">
        <f>IF(VLOOKUP($A66,市男,8,FALSE)="","",VLOOKUP($A66,市男,8,FALSE))</f>
        <v/>
      </c>
      <c r="K66" s="328" t="str">
        <f>IF(VLOOKUP($A66,市男,9,FALSE)="","",VLOOKUP($A66,市男,9,FALSE))</f>
        <v/>
      </c>
      <c r="L66" s="327" t="str">
        <f>IF(VLOOKUP($A66,市男,10,FALSE)="","",VLOOKUP($A66,市男,10,FALSE))</f>
        <v/>
      </c>
      <c r="M66" s="320" t="str">
        <f>IF($B66="","",IF(VLOOKUP($B66,名簿,7,FALSE)="","",VLOOKUP($B66,名簿,7,FALSE)))</f>
        <v/>
      </c>
      <c r="N66" s="307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20"/>
      <c r="D67" s="19" t="str">
        <f>IF($B66="","",VLOOKUP($B66,名簿,2,FALSE))</f>
        <v/>
      </c>
      <c r="E67" s="320"/>
      <c r="F67" s="320"/>
      <c r="G67" s="328"/>
      <c r="H67" s="327"/>
      <c r="I67" s="328"/>
      <c r="J67" s="327"/>
      <c r="K67" s="328"/>
      <c r="L67" s="327"/>
      <c r="M67" s="320"/>
      <c r="N67" s="307"/>
    </row>
    <row r="68" spans="1:14" ht="13.5" customHeight="1" x14ac:dyDescent="0.15">
      <c r="A68" s="329">
        <f t="shared" ref="A68" si="19">A66+1</f>
        <v>24</v>
      </c>
      <c r="B68" s="320" t="str">
        <f>IF(VLOOKUP($A68,市男,2,FALSE)="","",VLOOKUP($A68,市男,2,FALSE))</f>
        <v/>
      </c>
      <c r="C68" s="320"/>
      <c r="D68" s="20" t="str">
        <f>IF($B68="","",IF(VLOOKUP($B68,名簿,3,FALSE)="","",VLOOKUP($B68,名簿,3,FALSE)))</f>
        <v/>
      </c>
      <c r="E68" s="320" t="str">
        <f>IF($B68="","",IF(VLOOKUP($B68,名簿,4,FALSE)="","",VLOOKUP($B68,名簿,4,FALSE)))</f>
        <v/>
      </c>
      <c r="F68" s="320" t="str">
        <f>IF($B68="","",IF(VLOOKUP($B68,名簿,5,FALSE)="","",VLOOKUP($B68,名簿,5,FALSE)))</f>
        <v/>
      </c>
      <c r="G68" s="328" t="str">
        <f>IF(VLOOKUP($A68,市男,5,FALSE)="","",VLOOKUP($A68,市男,5,FALSE))</f>
        <v/>
      </c>
      <c r="H68" s="327" t="str">
        <f>IF(VLOOKUP($A68,市男,6,FALSE)="","",VLOOKUP($A68,市男,6,FALSE))</f>
        <v/>
      </c>
      <c r="I68" s="328" t="str">
        <f>IF(VLOOKUP($A68,市男,7,FALSE)="","",VLOOKUP($A68,市男,7,FALSE))</f>
        <v/>
      </c>
      <c r="J68" s="327" t="str">
        <f>IF(VLOOKUP($A68,市男,8,FALSE)="","",VLOOKUP($A68,市男,8,FALSE))</f>
        <v/>
      </c>
      <c r="K68" s="328" t="str">
        <f>IF(VLOOKUP($A68,市男,9,FALSE)="","",VLOOKUP($A68,市男,9,FALSE))</f>
        <v/>
      </c>
      <c r="L68" s="327" t="str">
        <f>IF(VLOOKUP($A68,市男,10,FALSE)="","",VLOOKUP($A68,市男,10,FALSE))</f>
        <v/>
      </c>
      <c r="M68" s="320" t="str">
        <f>IF($B68="","",IF(VLOOKUP($B68,名簿,7,FALSE)="","",VLOOKUP($B68,名簿,7,FALSE)))</f>
        <v/>
      </c>
      <c r="N68" s="307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20"/>
      <c r="D69" s="19" t="str">
        <f>IF($B68="","",VLOOKUP($B68,名簿,2,FALSE))</f>
        <v/>
      </c>
      <c r="E69" s="320"/>
      <c r="F69" s="320"/>
      <c r="G69" s="328"/>
      <c r="H69" s="327"/>
      <c r="I69" s="328"/>
      <c r="J69" s="327"/>
      <c r="K69" s="328"/>
      <c r="L69" s="327"/>
      <c r="M69" s="320"/>
      <c r="N69" s="307"/>
    </row>
    <row r="70" spans="1:14" ht="13.5" customHeight="1" x14ac:dyDescent="0.15">
      <c r="A70" s="329">
        <f t="shared" ref="A70" si="20">A68+1</f>
        <v>25</v>
      </c>
      <c r="B70" s="320" t="str">
        <f>IF(VLOOKUP($A70,市男,2,FALSE)="","",VLOOKUP($A70,市男,2,FALSE))</f>
        <v/>
      </c>
      <c r="C70" s="320"/>
      <c r="D70" s="20" t="str">
        <f>IF($B70="","",IF(VLOOKUP($B70,名簿,3,FALSE)="","",VLOOKUP($B70,名簿,3,FALSE)))</f>
        <v/>
      </c>
      <c r="E70" s="320" t="str">
        <f>IF($B70="","",IF(VLOOKUP($B70,名簿,4,FALSE)="","",VLOOKUP($B70,名簿,4,FALSE)))</f>
        <v/>
      </c>
      <c r="F70" s="320" t="str">
        <f>IF($B70="","",IF(VLOOKUP($B70,名簿,5,FALSE)="","",VLOOKUP($B70,名簿,5,FALSE)))</f>
        <v/>
      </c>
      <c r="G70" s="328" t="str">
        <f>IF(VLOOKUP($A70,市男,5,FALSE)="","",VLOOKUP($A70,市男,5,FALSE))</f>
        <v/>
      </c>
      <c r="H70" s="327" t="str">
        <f>IF(VLOOKUP($A70,市男,6,FALSE)="","",VLOOKUP($A70,市男,6,FALSE))</f>
        <v/>
      </c>
      <c r="I70" s="328" t="str">
        <f>IF(VLOOKUP($A70,市男,7,FALSE)="","",VLOOKUP($A70,市男,7,FALSE))</f>
        <v/>
      </c>
      <c r="J70" s="327" t="str">
        <f>IF(VLOOKUP($A70,市男,8,FALSE)="","",VLOOKUP($A70,市男,8,FALSE))</f>
        <v/>
      </c>
      <c r="K70" s="328" t="str">
        <f>IF(VLOOKUP($A70,市男,9,FALSE)="","",VLOOKUP($A70,市男,9,FALSE))</f>
        <v/>
      </c>
      <c r="L70" s="327" t="str">
        <f>IF(VLOOKUP($A70,市男,10,FALSE)="","",VLOOKUP($A70,市男,10,FALSE))</f>
        <v/>
      </c>
      <c r="M70" s="320" t="str">
        <f>IF($B70="","",IF(VLOOKUP($B70,名簿,7,FALSE)="","",VLOOKUP($B70,名簿,7,FALSE)))</f>
        <v/>
      </c>
      <c r="N70" s="307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20"/>
      <c r="D71" s="19" t="str">
        <f>IF($B70="","",VLOOKUP($B70,名簿,2,FALSE))</f>
        <v/>
      </c>
      <c r="E71" s="320"/>
      <c r="F71" s="320"/>
      <c r="G71" s="328"/>
      <c r="H71" s="327"/>
      <c r="I71" s="328"/>
      <c r="J71" s="327"/>
      <c r="K71" s="328"/>
      <c r="L71" s="327"/>
      <c r="M71" s="320"/>
      <c r="N71" s="307"/>
    </row>
    <row r="72" spans="1:14" ht="13.5" customHeight="1" x14ac:dyDescent="0.15">
      <c r="A72" s="329">
        <f t="shared" ref="A72" si="21">A70+1</f>
        <v>26</v>
      </c>
      <c r="B72" s="320" t="str">
        <f>IF(VLOOKUP($A72,市男,2,FALSE)="","",VLOOKUP($A72,市男,2,FALSE))</f>
        <v/>
      </c>
      <c r="C72" s="320"/>
      <c r="D72" s="20" t="str">
        <f>IF($B72="","",IF(VLOOKUP($B72,名簿,3,FALSE)="","",VLOOKUP($B72,名簿,3,FALSE)))</f>
        <v/>
      </c>
      <c r="E72" s="320" t="str">
        <f>IF($B72="","",IF(VLOOKUP($B72,名簿,4,FALSE)="","",VLOOKUP($B72,名簿,4,FALSE)))</f>
        <v/>
      </c>
      <c r="F72" s="320" t="str">
        <f>IF($B72="","",IF(VLOOKUP($B72,名簿,5,FALSE)="","",VLOOKUP($B72,名簿,5,FALSE)))</f>
        <v/>
      </c>
      <c r="G72" s="328" t="str">
        <f>IF(VLOOKUP($A72,市男,5,FALSE)="","",VLOOKUP($A72,市男,5,FALSE))</f>
        <v/>
      </c>
      <c r="H72" s="327" t="str">
        <f>IF(VLOOKUP($A72,市男,6,FALSE)="","",VLOOKUP($A72,市男,6,FALSE))</f>
        <v/>
      </c>
      <c r="I72" s="328" t="str">
        <f>IF(VLOOKUP($A72,市男,7,FALSE)="","",VLOOKUP($A72,市男,7,FALSE))</f>
        <v/>
      </c>
      <c r="J72" s="327" t="str">
        <f>IF(VLOOKUP($A72,市男,8,FALSE)="","",VLOOKUP($A72,市男,8,FALSE))</f>
        <v/>
      </c>
      <c r="K72" s="328" t="str">
        <f>IF(VLOOKUP($A72,市男,9,FALSE)="","",VLOOKUP($A72,市男,9,FALSE))</f>
        <v/>
      </c>
      <c r="L72" s="327" t="str">
        <f>IF(VLOOKUP($A72,市男,10,FALSE)="","",VLOOKUP($A72,市男,10,FALSE))</f>
        <v/>
      </c>
      <c r="M72" s="320" t="str">
        <f>IF($B72="","",IF(VLOOKUP($B72,名簿,7,FALSE)="","",VLOOKUP($B72,名簿,7,FALSE)))</f>
        <v/>
      </c>
      <c r="N72" s="307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20"/>
      <c r="D73" s="19" t="str">
        <f>IF($B72="","",VLOOKUP($B72,名簿,2,FALSE))</f>
        <v/>
      </c>
      <c r="E73" s="320"/>
      <c r="F73" s="320"/>
      <c r="G73" s="328"/>
      <c r="H73" s="327"/>
      <c r="I73" s="328"/>
      <c r="J73" s="327"/>
      <c r="K73" s="328"/>
      <c r="L73" s="327"/>
      <c r="M73" s="320"/>
      <c r="N73" s="307"/>
    </row>
    <row r="74" spans="1:14" ht="13.5" customHeight="1" x14ac:dyDescent="0.15">
      <c r="A74" s="329">
        <f t="shared" ref="A74" si="22">A72+1</f>
        <v>27</v>
      </c>
      <c r="B74" s="320" t="str">
        <f>IF(VLOOKUP($A74,市男,2,FALSE)="","",VLOOKUP($A74,市男,2,FALSE))</f>
        <v/>
      </c>
      <c r="C74" s="320"/>
      <c r="D74" s="20" t="str">
        <f>IF($B74="","",IF(VLOOKUP($B74,名簿,3,FALSE)="","",VLOOKUP($B74,名簿,3,FALSE)))</f>
        <v/>
      </c>
      <c r="E74" s="320" t="str">
        <f>IF($B74="","",IF(VLOOKUP($B74,名簿,4,FALSE)="","",VLOOKUP($B74,名簿,4,FALSE)))</f>
        <v/>
      </c>
      <c r="F74" s="320" t="str">
        <f>IF($B74="","",IF(VLOOKUP($B74,名簿,5,FALSE)="","",VLOOKUP($B74,名簿,5,FALSE)))</f>
        <v/>
      </c>
      <c r="G74" s="328" t="str">
        <f>IF(VLOOKUP($A74,市男,5,FALSE)="","",VLOOKUP($A74,市男,5,FALSE))</f>
        <v/>
      </c>
      <c r="H74" s="327" t="str">
        <f>IF(VLOOKUP($A74,市男,6,FALSE)="","",VLOOKUP($A74,市男,6,FALSE))</f>
        <v/>
      </c>
      <c r="I74" s="328" t="str">
        <f>IF(VLOOKUP($A74,市男,7,FALSE)="","",VLOOKUP($A74,市男,7,FALSE))</f>
        <v/>
      </c>
      <c r="J74" s="327" t="str">
        <f>IF(VLOOKUP($A74,市男,8,FALSE)="","",VLOOKUP($A74,市男,8,FALSE))</f>
        <v/>
      </c>
      <c r="K74" s="328" t="str">
        <f>IF(VLOOKUP($A74,市男,9,FALSE)="","",VLOOKUP($A74,市男,9,FALSE))</f>
        <v/>
      </c>
      <c r="L74" s="327" t="str">
        <f>IF(VLOOKUP($A74,市男,10,FALSE)="","",VLOOKUP($A74,市男,10,FALSE))</f>
        <v/>
      </c>
      <c r="M74" s="320" t="str">
        <f>IF($B74="","",IF(VLOOKUP($B74,名簿,7,FALSE)="","",VLOOKUP($B74,名簿,7,FALSE)))</f>
        <v/>
      </c>
      <c r="N74" s="307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20"/>
      <c r="D75" s="19" t="str">
        <f>IF($B74="","",VLOOKUP($B74,名簿,2,FALSE))</f>
        <v/>
      </c>
      <c r="E75" s="320"/>
      <c r="F75" s="320"/>
      <c r="G75" s="328"/>
      <c r="H75" s="327"/>
      <c r="I75" s="328"/>
      <c r="J75" s="327"/>
      <c r="K75" s="328"/>
      <c r="L75" s="327"/>
      <c r="M75" s="320"/>
      <c r="N75" s="307"/>
    </row>
    <row r="76" spans="1:14" ht="13.5" customHeight="1" x14ac:dyDescent="0.15">
      <c r="A76" s="329">
        <f t="shared" ref="A76" si="23">A74+1</f>
        <v>28</v>
      </c>
      <c r="B76" s="320" t="str">
        <f>IF(VLOOKUP($A76,市男,2,FALSE)="","",VLOOKUP($A76,市男,2,FALSE))</f>
        <v/>
      </c>
      <c r="C76" s="320"/>
      <c r="D76" s="20" t="str">
        <f>IF($B76="","",IF(VLOOKUP($B76,名簿,3,FALSE)="","",VLOOKUP($B76,名簿,3,FALSE)))</f>
        <v/>
      </c>
      <c r="E76" s="320" t="str">
        <f>IF($B76="","",IF(VLOOKUP($B76,名簿,4,FALSE)="","",VLOOKUP($B76,名簿,4,FALSE)))</f>
        <v/>
      </c>
      <c r="F76" s="320" t="str">
        <f>IF($B76="","",IF(VLOOKUP($B76,名簿,5,FALSE)="","",VLOOKUP($B76,名簿,5,FALSE)))</f>
        <v/>
      </c>
      <c r="G76" s="328" t="str">
        <f>IF(VLOOKUP($A76,市男,5,FALSE)="","",VLOOKUP($A76,市男,5,FALSE))</f>
        <v/>
      </c>
      <c r="H76" s="327" t="str">
        <f>IF(VLOOKUP($A76,市男,6,FALSE)="","",VLOOKUP($A76,市男,6,FALSE))</f>
        <v/>
      </c>
      <c r="I76" s="328" t="str">
        <f>IF(VLOOKUP($A76,市男,7,FALSE)="","",VLOOKUP($A76,市男,7,FALSE))</f>
        <v/>
      </c>
      <c r="J76" s="327" t="str">
        <f>IF(VLOOKUP($A76,市男,8,FALSE)="","",VLOOKUP($A76,市男,8,FALSE))</f>
        <v/>
      </c>
      <c r="K76" s="328" t="str">
        <f>IF(VLOOKUP($A76,市男,9,FALSE)="","",VLOOKUP($A76,市男,9,FALSE))</f>
        <v/>
      </c>
      <c r="L76" s="327" t="str">
        <f>IF(VLOOKUP($A76,市男,10,FALSE)="","",VLOOKUP($A76,市男,10,FALSE))</f>
        <v/>
      </c>
      <c r="M76" s="320" t="str">
        <f>IF($B76="","",IF(VLOOKUP($B76,名簿,7,FALSE)="","",VLOOKUP($B76,名簿,7,FALSE)))</f>
        <v/>
      </c>
      <c r="N76" s="307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20"/>
      <c r="D77" s="19" t="str">
        <f>IF($B76="","",VLOOKUP($B76,名簿,2,FALSE))</f>
        <v/>
      </c>
      <c r="E77" s="320"/>
      <c r="F77" s="320"/>
      <c r="G77" s="328"/>
      <c r="H77" s="327"/>
      <c r="I77" s="328"/>
      <c r="J77" s="327"/>
      <c r="K77" s="328"/>
      <c r="L77" s="327"/>
      <c r="M77" s="320"/>
      <c r="N77" s="307"/>
    </row>
    <row r="78" spans="1:14" ht="13.5" customHeight="1" x14ac:dyDescent="0.15">
      <c r="A78" s="329">
        <f t="shared" ref="A78" si="24">A76+1</f>
        <v>29</v>
      </c>
      <c r="B78" s="320" t="str">
        <f>IF(VLOOKUP($A78,市男,2,FALSE)="","",VLOOKUP($A78,市男,2,FALSE))</f>
        <v/>
      </c>
      <c r="C78" s="320"/>
      <c r="D78" s="20" t="str">
        <f>IF($B78="","",IF(VLOOKUP($B78,名簿,3,FALSE)="","",VLOOKUP($B78,名簿,3,FALSE)))</f>
        <v/>
      </c>
      <c r="E78" s="320" t="str">
        <f>IF($B78="","",IF(VLOOKUP($B78,名簿,4,FALSE)="","",VLOOKUP($B78,名簿,4,FALSE)))</f>
        <v/>
      </c>
      <c r="F78" s="320" t="str">
        <f>IF($B78="","",IF(VLOOKUP($B78,名簿,5,FALSE)="","",VLOOKUP($B78,名簿,5,FALSE)))</f>
        <v/>
      </c>
      <c r="G78" s="328" t="str">
        <f>IF(VLOOKUP($A78,市男,5,FALSE)="","",VLOOKUP($A78,市男,5,FALSE))</f>
        <v/>
      </c>
      <c r="H78" s="327" t="str">
        <f>IF(VLOOKUP($A78,市男,6,FALSE)="","",VLOOKUP($A78,市男,6,FALSE))</f>
        <v/>
      </c>
      <c r="I78" s="328" t="str">
        <f>IF(VLOOKUP($A78,市男,7,FALSE)="","",VLOOKUP($A78,市男,7,FALSE))</f>
        <v/>
      </c>
      <c r="J78" s="327" t="str">
        <f>IF(VLOOKUP($A78,市男,8,FALSE)="","",VLOOKUP($A78,市男,8,FALSE))</f>
        <v/>
      </c>
      <c r="K78" s="328" t="str">
        <f>IF(VLOOKUP($A78,市男,9,FALSE)="","",VLOOKUP($A78,市男,9,FALSE))</f>
        <v/>
      </c>
      <c r="L78" s="327" t="str">
        <f>IF(VLOOKUP($A78,市男,10,FALSE)="","",VLOOKUP($A78,市男,10,FALSE))</f>
        <v/>
      </c>
      <c r="M78" s="320" t="str">
        <f>IF($B78="","",IF(VLOOKUP($B78,名簿,7,FALSE)="","",VLOOKUP($B78,名簿,7,FALSE)))</f>
        <v/>
      </c>
      <c r="N78" s="307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20"/>
      <c r="D79" s="19" t="str">
        <f>IF($B78="","",VLOOKUP($B78,名簿,2,FALSE))</f>
        <v/>
      </c>
      <c r="E79" s="320"/>
      <c r="F79" s="320"/>
      <c r="G79" s="328"/>
      <c r="H79" s="327"/>
      <c r="I79" s="328"/>
      <c r="J79" s="327"/>
      <c r="K79" s="328"/>
      <c r="L79" s="327"/>
      <c r="M79" s="320"/>
      <c r="N79" s="307"/>
    </row>
    <row r="80" spans="1:14" ht="13.5" customHeight="1" x14ac:dyDescent="0.15">
      <c r="A80" s="329">
        <f t="shared" ref="A80" si="25">A78+1</f>
        <v>30</v>
      </c>
      <c r="B80" s="320" t="str">
        <f>IF(VLOOKUP($A80,市男,2,FALSE)="","",VLOOKUP($A80,市男,2,FALSE))</f>
        <v/>
      </c>
      <c r="C80" s="320"/>
      <c r="D80" s="20" t="str">
        <f>IF($B80="","",IF(VLOOKUP($B80,名簿,3,FALSE)="","",VLOOKUP($B80,名簿,3,FALSE)))</f>
        <v/>
      </c>
      <c r="E80" s="320" t="str">
        <f>IF($B80="","",IF(VLOOKUP($B80,名簿,4,FALSE)="","",VLOOKUP($B80,名簿,4,FALSE)))</f>
        <v/>
      </c>
      <c r="F80" s="320" t="str">
        <f>IF($B80="","",IF(VLOOKUP($B80,名簿,5,FALSE)="","",VLOOKUP($B80,名簿,5,FALSE)))</f>
        <v/>
      </c>
      <c r="G80" s="328" t="str">
        <f>IF(VLOOKUP($A80,市男,5,FALSE)="","",VLOOKUP($A80,市男,5,FALSE))</f>
        <v/>
      </c>
      <c r="H80" s="327" t="str">
        <f>IF(VLOOKUP($A80,市男,6,FALSE)="","",VLOOKUP($A80,市男,6,FALSE))</f>
        <v/>
      </c>
      <c r="I80" s="328" t="str">
        <f>IF(VLOOKUP($A80,市男,7,FALSE)="","",VLOOKUP($A80,市男,7,FALSE))</f>
        <v/>
      </c>
      <c r="J80" s="327" t="str">
        <f>IF(VLOOKUP($A80,市男,8,FALSE)="","",VLOOKUP($A80,市男,8,FALSE))</f>
        <v/>
      </c>
      <c r="K80" s="328" t="str">
        <f>IF(VLOOKUP($A80,市男,9,FALSE)="","",VLOOKUP($A80,市男,9,FALSE))</f>
        <v/>
      </c>
      <c r="L80" s="327" t="str">
        <f>IF(VLOOKUP($A80,市男,10,FALSE)="","",VLOOKUP($A80,市男,10,FALSE))</f>
        <v/>
      </c>
      <c r="M80" s="320" t="str">
        <f>IF($B80="","",IF(VLOOKUP($B80,名簿,7,FALSE)="","",VLOOKUP($B80,名簿,7,FALSE)))</f>
        <v/>
      </c>
      <c r="N80" s="307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20"/>
      <c r="D81" s="19" t="str">
        <f>IF($B80="","",VLOOKUP($B80,名簿,2,FALSE))</f>
        <v/>
      </c>
      <c r="E81" s="320"/>
      <c r="F81" s="320"/>
      <c r="G81" s="328"/>
      <c r="H81" s="327"/>
      <c r="I81" s="328"/>
      <c r="J81" s="327"/>
      <c r="K81" s="328"/>
      <c r="L81" s="327"/>
      <c r="M81" s="320"/>
      <c r="N81" s="307"/>
    </row>
    <row r="82" spans="1:14" ht="13.5" customHeight="1" x14ac:dyDescent="0.15">
      <c r="A82" s="329">
        <f t="shared" ref="A82" si="26">A80+1</f>
        <v>31</v>
      </c>
      <c r="B82" s="320" t="str">
        <f>IF(VLOOKUP($A82,市男,2,FALSE)="","",VLOOKUP($A82,市男,2,FALSE))</f>
        <v/>
      </c>
      <c r="C82" s="320"/>
      <c r="D82" s="20" t="str">
        <f>IF($B82="","",IF(VLOOKUP($B82,名簿,3,FALSE)="","",VLOOKUP($B82,名簿,3,FALSE)))</f>
        <v/>
      </c>
      <c r="E82" s="320" t="str">
        <f>IF($B82="","",IF(VLOOKUP($B82,名簿,4,FALSE)="","",VLOOKUP($B82,名簿,4,FALSE)))</f>
        <v/>
      </c>
      <c r="F82" s="320" t="str">
        <f>IF($B82="","",IF(VLOOKUP($B82,名簿,5,FALSE)="","",VLOOKUP($B82,名簿,5,FALSE)))</f>
        <v/>
      </c>
      <c r="G82" s="328" t="str">
        <f>IF(VLOOKUP($A82,市男,5,FALSE)="","",VLOOKUP($A82,市男,5,FALSE))</f>
        <v/>
      </c>
      <c r="H82" s="327" t="str">
        <f>IF(VLOOKUP($A82,市男,6,FALSE)="","",VLOOKUP($A82,市男,6,FALSE))</f>
        <v/>
      </c>
      <c r="I82" s="328" t="str">
        <f>IF(VLOOKUP($A82,市男,7,FALSE)="","",VLOOKUP($A82,市男,7,FALSE))</f>
        <v/>
      </c>
      <c r="J82" s="327" t="str">
        <f>IF(VLOOKUP($A82,市男,8,FALSE)="","",VLOOKUP($A82,市男,8,FALSE))</f>
        <v/>
      </c>
      <c r="K82" s="328" t="str">
        <f>IF(VLOOKUP($A82,市男,9,FALSE)="","",VLOOKUP($A82,市男,9,FALSE))</f>
        <v/>
      </c>
      <c r="L82" s="327" t="str">
        <f>IF(VLOOKUP($A82,市男,10,FALSE)="","",VLOOKUP($A82,市男,10,FALSE))</f>
        <v/>
      </c>
      <c r="M82" s="320" t="str">
        <f>IF($B82="","",IF(VLOOKUP($B82,名簿,7,FALSE)="","",VLOOKUP($B82,名簿,7,FALSE)))</f>
        <v/>
      </c>
      <c r="N82" s="307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20"/>
      <c r="D83" s="19" t="str">
        <f>IF($B82="","",VLOOKUP($B82,名簿,2,FALSE))</f>
        <v/>
      </c>
      <c r="E83" s="320"/>
      <c r="F83" s="320"/>
      <c r="G83" s="328"/>
      <c r="H83" s="327"/>
      <c r="I83" s="328"/>
      <c r="J83" s="327"/>
      <c r="K83" s="328"/>
      <c r="L83" s="327"/>
      <c r="M83" s="320"/>
      <c r="N83" s="307"/>
    </row>
    <row r="84" spans="1:14" ht="13.5" customHeight="1" x14ac:dyDescent="0.15">
      <c r="A84" s="329">
        <f t="shared" ref="A84" si="27">A82+1</f>
        <v>32</v>
      </c>
      <c r="B84" s="320" t="str">
        <f>IF(VLOOKUP($A84,市男,2,FALSE)="","",VLOOKUP($A84,市男,2,FALSE))</f>
        <v/>
      </c>
      <c r="C84" s="320"/>
      <c r="D84" s="20" t="str">
        <f>IF($B84="","",IF(VLOOKUP($B84,名簿,3,FALSE)="","",VLOOKUP($B84,名簿,3,FALSE)))</f>
        <v/>
      </c>
      <c r="E84" s="320" t="str">
        <f>IF($B84="","",IF(VLOOKUP($B84,名簿,4,FALSE)="","",VLOOKUP($B84,名簿,4,FALSE)))</f>
        <v/>
      </c>
      <c r="F84" s="320" t="str">
        <f>IF($B84="","",IF(VLOOKUP($B84,名簿,5,FALSE)="","",VLOOKUP($B84,名簿,5,FALSE)))</f>
        <v/>
      </c>
      <c r="G84" s="328" t="str">
        <f>IF(VLOOKUP($A84,市男,5,FALSE)="","",VLOOKUP($A84,市男,5,FALSE))</f>
        <v/>
      </c>
      <c r="H84" s="327" t="str">
        <f>IF(VLOOKUP($A84,市男,6,FALSE)="","",VLOOKUP($A84,市男,6,FALSE))</f>
        <v/>
      </c>
      <c r="I84" s="328" t="str">
        <f>IF(VLOOKUP($A84,市男,7,FALSE)="","",VLOOKUP($A84,市男,7,FALSE))</f>
        <v/>
      </c>
      <c r="J84" s="327" t="str">
        <f>IF(VLOOKUP($A84,市男,8,FALSE)="","",VLOOKUP($A84,市男,8,FALSE))</f>
        <v/>
      </c>
      <c r="K84" s="328" t="str">
        <f>IF(VLOOKUP($A84,市男,9,FALSE)="","",VLOOKUP($A84,市男,9,FALSE))</f>
        <v/>
      </c>
      <c r="L84" s="327" t="str">
        <f>IF(VLOOKUP($A84,市男,10,FALSE)="","",VLOOKUP($A84,市男,10,FALSE))</f>
        <v/>
      </c>
      <c r="M84" s="320" t="str">
        <f>IF($B84="","",IF(VLOOKUP($B84,名簿,7,FALSE)="","",VLOOKUP($B84,名簿,7,FALSE)))</f>
        <v/>
      </c>
      <c r="N84" s="307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20"/>
      <c r="D85" s="19" t="str">
        <f>IF($B84="","",VLOOKUP($B84,名簿,2,FALSE))</f>
        <v/>
      </c>
      <c r="E85" s="320"/>
      <c r="F85" s="320"/>
      <c r="G85" s="328"/>
      <c r="H85" s="327"/>
      <c r="I85" s="328"/>
      <c r="J85" s="327"/>
      <c r="K85" s="328"/>
      <c r="L85" s="327"/>
      <c r="M85" s="320"/>
      <c r="N85" s="307"/>
    </row>
    <row r="86" spans="1:14" ht="13.5" customHeight="1" x14ac:dyDescent="0.15">
      <c r="A86" s="329">
        <f t="shared" ref="A86" si="28">A84+1</f>
        <v>33</v>
      </c>
      <c r="B86" s="320" t="str">
        <f>IF(VLOOKUP($A86,市男,2,FALSE)="","",VLOOKUP($A86,市男,2,FALSE))</f>
        <v/>
      </c>
      <c r="C86" s="320"/>
      <c r="D86" s="20" t="str">
        <f>IF($B86="","",IF(VLOOKUP($B86,名簿,3,FALSE)="","",VLOOKUP($B86,名簿,3,FALSE)))</f>
        <v/>
      </c>
      <c r="E86" s="320" t="str">
        <f>IF($B86="","",IF(VLOOKUP($B86,名簿,4,FALSE)="","",VLOOKUP($B86,名簿,4,FALSE)))</f>
        <v/>
      </c>
      <c r="F86" s="320" t="str">
        <f>IF($B86="","",IF(VLOOKUP($B86,名簿,5,FALSE)="","",VLOOKUP($B86,名簿,5,FALSE)))</f>
        <v/>
      </c>
      <c r="G86" s="328" t="str">
        <f>IF(VLOOKUP($A86,市男,5,FALSE)="","",VLOOKUP($A86,市男,5,FALSE))</f>
        <v/>
      </c>
      <c r="H86" s="327" t="str">
        <f>IF(VLOOKUP($A86,市男,6,FALSE)="","",VLOOKUP($A86,市男,6,FALSE))</f>
        <v/>
      </c>
      <c r="I86" s="328" t="str">
        <f>IF(VLOOKUP($A86,市男,7,FALSE)="","",VLOOKUP($A86,市男,7,FALSE))</f>
        <v/>
      </c>
      <c r="J86" s="327" t="str">
        <f>IF(VLOOKUP($A86,市男,8,FALSE)="","",VLOOKUP($A86,市男,8,FALSE))</f>
        <v/>
      </c>
      <c r="K86" s="328" t="str">
        <f>IF(VLOOKUP($A86,市男,9,FALSE)="","",VLOOKUP($A86,市男,9,FALSE))</f>
        <v/>
      </c>
      <c r="L86" s="327" t="str">
        <f>IF(VLOOKUP($A86,市男,10,FALSE)="","",VLOOKUP($A86,市男,10,FALSE))</f>
        <v/>
      </c>
      <c r="M86" s="320" t="str">
        <f>IF($B86="","",IF(VLOOKUP($B86,名簿,7,FALSE)="","",VLOOKUP($B86,名簿,7,FALSE)))</f>
        <v/>
      </c>
      <c r="N86" s="307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20"/>
      <c r="D87" s="19" t="str">
        <f>IF($B86="","",VLOOKUP($B86,名簿,2,FALSE))</f>
        <v/>
      </c>
      <c r="E87" s="320"/>
      <c r="F87" s="320"/>
      <c r="G87" s="328"/>
      <c r="H87" s="327"/>
      <c r="I87" s="328"/>
      <c r="J87" s="327"/>
      <c r="K87" s="328"/>
      <c r="L87" s="327"/>
      <c r="M87" s="320"/>
      <c r="N87" s="307"/>
    </row>
    <row r="88" spans="1:14" ht="13.5" customHeight="1" x14ac:dyDescent="0.15">
      <c r="A88" s="329">
        <f t="shared" ref="A88" si="29">A86+1</f>
        <v>34</v>
      </c>
      <c r="B88" s="320" t="str">
        <f>IF(VLOOKUP($A88,市男,2,FALSE)="","",VLOOKUP($A88,市男,2,FALSE))</f>
        <v/>
      </c>
      <c r="C88" s="320"/>
      <c r="D88" s="20" t="str">
        <f>IF($B88="","",IF(VLOOKUP($B88,名簿,3,FALSE)="","",VLOOKUP($B88,名簿,3,FALSE)))</f>
        <v/>
      </c>
      <c r="E88" s="320" t="str">
        <f>IF($B88="","",IF(VLOOKUP($B88,名簿,4,FALSE)="","",VLOOKUP($B88,名簿,4,FALSE)))</f>
        <v/>
      </c>
      <c r="F88" s="320" t="str">
        <f>IF($B88="","",IF(VLOOKUP($B88,名簿,5,FALSE)="","",VLOOKUP($B88,名簿,5,FALSE)))</f>
        <v/>
      </c>
      <c r="G88" s="328" t="str">
        <f>IF(VLOOKUP($A88,市男,5,FALSE)="","",VLOOKUP($A88,市男,5,FALSE))</f>
        <v/>
      </c>
      <c r="H88" s="327" t="str">
        <f>IF(VLOOKUP($A88,市男,6,FALSE)="","",VLOOKUP($A88,市男,6,FALSE))</f>
        <v/>
      </c>
      <c r="I88" s="328" t="str">
        <f>IF(VLOOKUP($A88,市男,7,FALSE)="","",VLOOKUP($A88,市男,7,FALSE))</f>
        <v/>
      </c>
      <c r="J88" s="327" t="str">
        <f>IF(VLOOKUP($A88,市男,8,FALSE)="","",VLOOKUP($A88,市男,8,FALSE))</f>
        <v/>
      </c>
      <c r="K88" s="328" t="str">
        <f>IF(VLOOKUP($A88,市男,9,FALSE)="","",VLOOKUP($A88,市男,9,FALSE))</f>
        <v/>
      </c>
      <c r="L88" s="327" t="str">
        <f>IF(VLOOKUP($A88,市男,10,FALSE)="","",VLOOKUP($A88,市男,10,FALSE))</f>
        <v/>
      </c>
      <c r="M88" s="320" t="str">
        <f>IF($B88="","",IF(VLOOKUP($B88,名簿,7,FALSE)="","",VLOOKUP($B88,名簿,7,FALSE)))</f>
        <v/>
      </c>
      <c r="N88" s="307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20"/>
      <c r="D89" s="19" t="str">
        <f>IF($B88="","",VLOOKUP($B88,名簿,2,FALSE))</f>
        <v/>
      </c>
      <c r="E89" s="320"/>
      <c r="F89" s="320"/>
      <c r="G89" s="328"/>
      <c r="H89" s="327"/>
      <c r="I89" s="328"/>
      <c r="J89" s="327"/>
      <c r="K89" s="328"/>
      <c r="L89" s="327"/>
      <c r="M89" s="320"/>
      <c r="N89" s="307"/>
    </row>
    <row r="90" spans="1:14" ht="13.5" customHeight="1" x14ac:dyDescent="0.15">
      <c r="A90" s="329">
        <f t="shared" ref="A90" si="30">A88+1</f>
        <v>35</v>
      </c>
      <c r="B90" s="320" t="str">
        <f>IF(VLOOKUP($A90,市男,2,FALSE)="","",VLOOKUP($A90,市男,2,FALSE))</f>
        <v/>
      </c>
      <c r="C90" s="320"/>
      <c r="D90" s="20" t="str">
        <f>IF($B90="","",IF(VLOOKUP($B90,名簿,3,FALSE)="","",VLOOKUP($B90,名簿,3,FALSE)))</f>
        <v/>
      </c>
      <c r="E90" s="320" t="str">
        <f>IF($B90="","",IF(VLOOKUP($B90,名簿,4,FALSE)="","",VLOOKUP($B90,名簿,4,FALSE)))</f>
        <v/>
      </c>
      <c r="F90" s="320" t="str">
        <f>IF($B90="","",IF(VLOOKUP($B90,名簿,5,FALSE)="","",VLOOKUP($B90,名簿,5,FALSE)))</f>
        <v/>
      </c>
      <c r="G90" s="328" t="str">
        <f>IF(VLOOKUP($A90,市男,5,FALSE)="","",VLOOKUP($A90,市男,5,FALSE))</f>
        <v/>
      </c>
      <c r="H90" s="327" t="str">
        <f>IF(VLOOKUP($A90,市男,6,FALSE)="","",VLOOKUP($A90,市男,6,FALSE))</f>
        <v/>
      </c>
      <c r="I90" s="328" t="str">
        <f>IF(VLOOKUP($A90,市男,7,FALSE)="","",VLOOKUP($A90,市男,7,FALSE))</f>
        <v/>
      </c>
      <c r="J90" s="327" t="str">
        <f>IF(VLOOKUP($A90,市男,8,FALSE)="","",VLOOKUP($A90,市男,8,FALSE))</f>
        <v/>
      </c>
      <c r="K90" s="328" t="str">
        <f>IF(VLOOKUP($A90,市男,9,FALSE)="","",VLOOKUP($A90,市男,9,FALSE))</f>
        <v/>
      </c>
      <c r="L90" s="327" t="str">
        <f>IF(VLOOKUP($A90,市男,10,FALSE)="","",VLOOKUP($A90,市男,10,FALSE))</f>
        <v/>
      </c>
      <c r="M90" s="320" t="str">
        <f>IF($B90="","",IF(VLOOKUP($B90,名簿,7,FALSE)="","",VLOOKUP($B90,名簿,7,FALSE)))</f>
        <v/>
      </c>
      <c r="N90" s="307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20"/>
      <c r="D91" s="19" t="str">
        <f>IF($B90="","",VLOOKUP($B90,名簿,2,FALSE))</f>
        <v/>
      </c>
      <c r="E91" s="320"/>
      <c r="F91" s="320"/>
      <c r="G91" s="328"/>
      <c r="H91" s="327"/>
      <c r="I91" s="328"/>
      <c r="J91" s="327"/>
      <c r="K91" s="328"/>
      <c r="L91" s="327"/>
      <c r="M91" s="320"/>
      <c r="N91" s="307"/>
    </row>
    <row r="92" spans="1:14" ht="13.5" customHeight="1" x14ac:dyDescent="0.15">
      <c r="A92" s="329">
        <f t="shared" ref="A92" si="31">A90+1</f>
        <v>36</v>
      </c>
      <c r="B92" s="320" t="str">
        <f>IF(VLOOKUP($A92,市男,2,FALSE)="","",VLOOKUP($A92,市男,2,FALSE))</f>
        <v/>
      </c>
      <c r="C92" s="320"/>
      <c r="D92" s="20" t="str">
        <f>IF($B92="","",IF(VLOOKUP($B92,名簿,3,FALSE)="","",VLOOKUP($B92,名簿,3,FALSE)))</f>
        <v/>
      </c>
      <c r="E92" s="320" t="str">
        <f>IF($B92="","",IF(VLOOKUP($B92,名簿,4,FALSE)="","",VLOOKUP($B92,名簿,4,FALSE)))</f>
        <v/>
      </c>
      <c r="F92" s="320" t="str">
        <f>IF($B92="","",IF(VLOOKUP($B92,名簿,5,FALSE)="","",VLOOKUP($B92,名簿,5,FALSE)))</f>
        <v/>
      </c>
      <c r="G92" s="328" t="str">
        <f>IF(VLOOKUP($A92,市男,5,FALSE)="","",VLOOKUP($A92,市男,5,FALSE))</f>
        <v/>
      </c>
      <c r="H92" s="327" t="str">
        <f>IF(VLOOKUP($A92,市男,6,FALSE)="","",VLOOKUP($A92,市男,6,FALSE))</f>
        <v/>
      </c>
      <c r="I92" s="328" t="str">
        <f>IF(VLOOKUP($A92,市男,7,FALSE)="","",VLOOKUP($A92,市男,7,FALSE))</f>
        <v/>
      </c>
      <c r="J92" s="327" t="str">
        <f>IF(VLOOKUP($A92,市男,8,FALSE)="","",VLOOKUP($A92,市男,8,FALSE))</f>
        <v/>
      </c>
      <c r="K92" s="328" t="str">
        <f>IF(VLOOKUP($A92,市男,9,FALSE)="","",VLOOKUP($A92,市男,9,FALSE))</f>
        <v/>
      </c>
      <c r="L92" s="327" t="str">
        <f>IF(VLOOKUP($A92,市男,10,FALSE)="","",VLOOKUP($A92,市男,10,FALSE))</f>
        <v/>
      </c>
      <c r="M92" s="320" t="str">
        <f>IF($B92="","",IF(VLOOKUP($B92,名簿,7,FALSE)="","",VLOOKUP($B92,名簿,7,FALSE)))</f>
        <v/>
      </c>
      <c r="N92" s="307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20"/>
      <c r="D93" s="19" t="str">
        <f>IF($B92="","",VLOOKUP($B92,名簿,2,FALSE))</f>
        <v/>
      </c>
      <c r="E93" s="320"/>
      <c r="F93" s="320"/>
      <c r="G93" s="328"/>
      <c r="H93" s="327"/>
      <c r="I93" s="328"/>
      <c r="J93" s="327"/>
      <c r="K93" s="328"/>
      <c r="L93" s="327"/>
      <c r="M93" s="320"/>
      <c r="N93" s="307"/>
    </row>
    <row r="94" spans="1:14" ht="13.5" customHeight="1" x14ac:dyDescent="0.15">
      <c r="A94" s="329">
        <f t="shared" ref="A94" si="32">A92+1</f>
        <v>37</v>
      </c>
      <c r="B94" s="320" t="str">
        <f>IF(VLOOKUP($A94,市男,2,FALSE)="","",VLOOKUP($A94,市男,2,FALSE))</f>
        <v/>
      </c>
      <c r="C94" s="320"/>
      <c r="D94" s="20" t="str">
        <f>IF($B94="","",IF(VLOOKUP($B94,名簿,3,FALSE)="","",VLOOKUP($B94,名簿,3,FALSE)))</f>
        <v/>
      </c>
      <c r="E94" s="320" t="str">
        <f>IF($B94="","",IF(VLOOKUP($B94,名簿,4,FALSE)="","",VLOOKUP($B94,名簿,4,FALSE)))</f>
        <v/>
      </c>
      <c r="F94" s="320" t="str">
        <f>IF($B94="","",IF(VLOOKUP($B94,名簿,5,FALSE)="","",VLOOKUP($B94,名簿,5,FALSE)))</f>
        <v/>
      </c>
      <c r="G94" s="328" t="str">
        <f>IF(VLOOKUP($A94,市男,5,FALSE)="","",VLOOKUP($A94,市男,5,FALSE))</f>
        <v/>
      </c>
      <c r="H94" s="327" t="str">
        <f>IF(VLOOKUP($A94,市男,6,FALSE)="","",VLOOKUP($A94,市男,6,FALSE))</f>
        <v/>
      </c>
      <c r="I94" s="328" t="str">
        <f>IF(VLOOKUP($A94,市男,7,FALSE)="","",VLOOKUP($A94,市男,7,FALSE))</f>
        <v/>
      </c>
      <c r="J94" s="327" t="str">
        <f>IF(VLOOKUP($A94,市男,8,FALSE)="","",VLOOKUP($A94,市男,8,FALSE))</f>
        <v/>
      </c>
      <c r="K94" s="328" t="str">
        <f>IF(VLOOKUP($A94,市男,9,FALSE)="","",VLOOKUP($A94,市男,9,FALSE))</f>
        <v/>
      </c>
      <c r="L94" s="327" t="str">
        <f>IF(VLOOKUP($A94,市男,10,FALSE)="","",VLOOKUP($A94,市男,10,FALSE))</f>
        <v/>
      </c>
      <c r="M94" s="320" t="str">
        <f>IF($B94="","",IF(VLOOKUP($B94,名簿,7,FALSE)="","",VLOOKUP($B94,名簿,7,FALSE)))</f>
        <v/>
      </c>
      <c r="N94" s="307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20"/>
      <c r="D95" s="19" t="str">
        <f>IF($B94="","",VLOOKUP($B94,名簿,2,FALSE))</f>
        <v/>
      </c>
      <c r="E95" s="320"/>
      <c r="F95" s="320"/>
      <c r="G95" s="328"/>
      <c r="H95" s="327"/>
      <c r="I95" s="328"/>
      <c r="J95" s="327"/>
      <c r="K95" s="328"/>
      <c r="L95" s="327"/>
      <c r="M95" s="320"/>
      <c r="N95" s="307"/>
    </row>
    <row r="96" spans="1:14" ht="13.5" customHeight="1" x14ac:dyDescent="0.15">
      <c r="A96" s="329">
        <f t="shared" ref="A96" si="33">A94+1</f>
        <v>38</v>
      </c>
      <c r="B96" s="320" t="str">
        <f>IF(VLOOKUP($A96,市男,2,FALSE)="","",VLOOKUP($A96,市男,2,FALSE))</f>
        <v/>
      </c>
      <c r="C96" s="320"/>
      <c r="D96" s="20" t="str">
        <f>IF($B96="","",IF(VLOOKUP($B96,名簿,3,FALSE)="","",VLOOKUP($B96,名簿,3,FALSE)))</f>
        <v/>
      </c>
      <c r="E96" s="320" t="str">
        <f>IF($B96="","",IF(VLOOKUP($B96,名簿,4,FALSE)="","",VLOOKUP($B96,名簿,4,FALSE)))</f>
        <v/>
      </c>
      <c r="F96" s="320" t="str">
        <f>IF($B96="","",IF(VLOOKUP($B96,名簿,5,FALSE)="","",VLOOKUP($B96,名簿,5,FALSE)))</f>
        <v/>
      </c>
      <c r="G96" s="328" t="str">
        <f>IF(VLOOKUP($A96,市男,5,FALSE)="","",VLOOKUP($A96,市男,5,FALSE))</f>
        <v/>
      </c>
      <c r="H96" s="327" t="str">
        <f>IF(VLOOKUP($A96,市男,6,FALSE)="","",VLOOKUP($A96,市男,6,FALSE))</f>
        <v/>
      </c>
      <c r="I96" s="328" t="str">
        <f>IF(VLOOKUP($A96,市男,7,FALSE)="","",VLOOKUP($A96,市男,7,FALSE))</f>
        <v/>
      </c>
      <c r="J96" s="327" t="str">
        <f>IF(VLOOKUP($A96,市男,8,FALSE)="","",VLOOKUP($A96,市男,8,FALSE))</f>
        <v/>
      </c>
      <c r="K96" s="328" t="str">
        <f>IF(VLOOKUP($A96,市男,9,FALSE)="","",VLOOKUP($A96,市男,9,FALSE))</f>
        <v/>
      </c>
      <c r="L96" s="327" t="str">
        <f>IF(VLOOKUP($A96,市男,10,FALSE)="","",VLOOKUP($A96,市男,10,FALSE))</f>
        <v/>
      </c>
      <c r="M96" s="320" t="str">
        <f>IF($B96="","",IF(VLOOKUP($B96,名簿,7,FALSE)="","",VLOOKUP($B96,名簿,7,FALSE)))</f>
        <v/>
      </c>
      <c r="N96" s="307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20"/>
      <c r="D97" s="19" t="str">
        <f>IF($B96="","",VLOOKUP($B96,名簿,2,FALSE))</f>
        <v/>
      </c>
      <c r="E97" s="320"/>
      <c r="F97" s="320"/>
      <c r="G97" s="328"/>
      <c r="H97" s="327"/>
      <c r="I97" s="328"/>
      <c r="J97" s="327"/>
      <c r="K97" s="328"/>
      <c r="L97" s="327"/>
      <c r="M97" s="320"/>
      <c r="N97" s="307"/>
    </row>
    <row r="98" spans="1:14" ht="13.5" customHeight="1" x14ac:dyDescent="0.15">
      <c r="A98" s="329">
        <f t="shared" ref="A98" si="34">A96+1</f>
        <v>39</v>
      </c>
      <c r="B98" s="320" t="str">
        <f>IF(VLOOKUP($A98,市男,2,FALSE)="","",VLOOKUP($A98,市男,2,FALSE))</f>
        <v/>
      </c>
      <c r="C98" s="320"/>
      <c r="D98" s="20" t="str">
        <f>IF($B98="","",IF(VLOOKUP($B98,名簿,3,FALSE)="","",VLOOKUP($B98,名簿,3,FALSE)))</f>
        <v/>
      </c>
      <c r="E98" s="320" t="str">
        <f>IF($B98="","",IF(VLOOKUP($B98,名簿,4,FALSE)="","",VLOOKUP($B98,名簿,4,FALSE)))</f>
        <v/>
      </c>
      <c r="F98" s="320" t="str">
        <f>IF($B98="","",IF(VLOOKUP($B98,名簿,5,FALSE)="","",VLOOKUP($B98,名簿,5,FALSE)))</f>
        <v/>
      </c>
      <c r="G98" s="328" t="str">
        <f>IF(VLOOKUP($A98,市男,5,FALSE)="","",VLOOKUP($A98,市男,5,FALSE))</f>
        <v/>
      </c>
      <c r="H98" s="327" t="str">
        <f>IF(VLOOKUP($A98,市男,6,FALSE)="","",VLOOKUP($A98,市男,6,FALSE))</f>
        <v/>
      </c>
      <c r="I98" s="328" t="str">
        <f>IF(VLOOKUP($A98,市男,7,FALSE)="","",VLOOKUP($A98,市男,7,FALSE))</f>
        <v/>
      </c>
      <c r="J98" s="327" t="str">
        <f>IF(VLOOKUP($A98,市男,8,FALSE)="","",VLOOKUP($A98,市男,8,FALSE))</f>
        <v/>
      </c>
      <c r="K98" s="328" t="str">
        <f>IF(VLOOKUP($A98,市男,9,FALSE)="","",VLOOKUP($A98,市男,9,FALSE))</f>
        <v/>
      </c>
      <c r="L98" s="327" t="str">
        <f>IF(VLOOKUP($A98,市男,10,FALSE)="","",VLOOKUP($A98,市男,10,FALSE))</f>
        <v/>
      </c>
      <c r="M98" s="320" t="str">
        <f>IF($B98="","",IF(VLOOKUP($B98,名簿,7,FALSE)="","",VLOOKUP($B98,名簿,7,FALSE)))</f>
        <v/>
      </c>
      <c r="N98" s="307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20"/>
      <c r="D99" s="19" t="str">
        <f>IF($B98="","",VLOOKUP($B98,名簿,2,FALSE))</f>
        <v/>
      </c>
      <c r="E99" s="320"/>
      <c r="F99" s="320"/>
      <c r="G99" s="328"/>
      <c r="H99" s="327"/>
      <c r="I99" s="328"/>
      <c r="J99" s="327"/>
      <c r="K99" s="328"/>
      <c r="L99" s="327"/>
      <c r="M99" s="320"/>
      <c r="N99" s="307"/>
    </row>
    <row r="100" spans="1:14" ht="13.5" customHeight="1" thickBot="1" x14ac:dyDescent="0.2">
      <c r="A100" s="329">
        <f t="shared" ref="A100" si="35">A98+1</f>
        <v>40</v>
      </c>
      <c r="B100" s="308" t="str">
        <f>IF(VLOOKUP($A100,市男,2,FALSE)="","",VLOOKUP($A100,市男,2,FALSE))</f>
        <v/>
      </c>
      <c r="C100" s="308"/>
      <c r="D100" s="20" t="str">
        <f>IF($B100="","",IF(VLOOKUP($B100,名簿,3,FALSE)="","",VLOOKUP($B100,名簿,3,FALSE)))</f>
        <v/>
      </c>
      <c r="E100" s="308" t="str">
        <f>IF($B100="","",IF(VLOOKUP($B100,名簿,4,FALSE)="","",VLOOKUP($B100,名簿,4,FALSE)))</f>
        <v/>
      </c>
      <c r="F100" s="308" t="str">
        <f>IF($B100="","",IF(VLOOKUP($B100,名簿,5,FALSE)="","",VLOOKUP($B100,名簿,5,FALSE)))</f>
        <v/>
      </c>
      <c r="G100" s="343" t="str">
        <f>IF(VLOOKUP($A100,市男,5,FALSE)="","",VLOOKUP($A100,市男,5,FALSE))</f>
        <v/>
      </c>
      <c r="H100" s="327" t="str">
        <f>IF(VLOOKUP($A100,市男,6,FALSE)="","",VLOOKUP($A100,市男,6,FALSE))</f>
        <v/>
      </c>
      <c r="I100" s="343" t="str">
        <f>IF(VLOOKUP($A100,市男,7,FALSE)="","",VLOOKUP($A100,市男,7,FALSE))</f>
        <v/>
      </c>
      <c r="J100" s="327" t="str">
        <f>IF(VLOOKUP($A100,市男,8,FALSE)="","",VLOOKUP($A100,市男,8,FALSE))</f>
        <v/>
      </c>
      <c r="K100" s="343" t="str">
        <f>IF(VLOOKUP($A100,市男,9,FALSE)="","",VLOOKUP($A100,市男,9,FALSE))</f>
        <v/>
      </c>
      <c r="L100" s="327" t="str">
        <f>IF(VLOOKUP($A100,市男,10,FALSE)="","",VLOOKUP($A100,市男,10,FALSE))</f>
        <v/>
      </c>
      <c r="M100" s="308" t="str">
        <f>IF($B100="","",IF(VLOOKUP($B100,名簿,7,FALSE)="","",VLOOKUP($B100,名簿,7,FALSE)))</f>
        <v/>
      </c>
      <c r="N100" s="310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09"/>
      <c r="D101" s="21" t="str">
        <f>IF($B100="","",VLOOKUP($B100,名簿,2,FALSE))</f>
        <v/>
      </c>
      <c r="E101" s="309"/>
      <c r="F101" s="309"/>
      <c r="G101" s="344"/>
      <c r="H101" s="342"/>
      <c r="I101" s="344"/>
      <c r="J101" s="342"/>
      <c r="K101" s="344"/>
      <c r="L101" s="342"/>
      <c r="M101" s="309"/>
      <c r="N101" s="311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IF(SUM(市選入力!$F$4,市選入力!$Q$4)=0,"",SUM(市選入力!$F$4,市選入力!$Q$4))</f>
        <v/>
      </c>
      <c r="I103" s="323" t="str">
        <f>IF(H103="","",H103*名簿!$L$7)</f>
        <v/>
      </c>
      <c r="J103" s="325" t="s">
        <v>14</v>
      </c>
      <c r="K103" s="321" t="str">
        <f>IF(SUM(市選入力!$G$4,市選入力!$R$4)=0,"",SUM(市選入力!$G$4,市選入力!$R$4))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61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市選入力!$A$1</f>
        <v>厚木市陸上競技選手権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58"/>
      <c r="M108" s="5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6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62" t="s">
        <v>6</v>
      </c>
      <c r="D113" s="57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63" t="s">
        <v>7</v>
      </c>
      <c r="D114" s="56" t="s">
        <v>65</v>
      </c>
      <c r="E114" s="308"/>
      <c r="F114" s="308"/>
      <c r="G114" s="64" t="s">
        <v>17</v>
      </c>
      <c r="H114" s="17" t="s">
        <v>8</v>
      </c>
      <c r="I114" s="64" t="s">
        <v>18</v>
      </c>
      <c r="J114" s="17" t="s">
        <v>8</v>
      </c>
      <c r="K114" s="64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IF(VLOOKUP($A115,市男,2,FALSE)="","",VLOOKUP($A115,市男,2,FALSE))</f>
        <v/>
      </c>
      <c r="C115" s="330"/>
      <c r="D115" s="18" t="str">
        <f>IF($B115="","",IF(VLOOKUP($B115,名簿,3,FALSE)="","",VLOOKUP($B115,名簿,3,FALSE)))</f>
        <v/>
      </c>
      <c r="E115" s="330" t="str">
        <f>IF($B115="","",IF(VLOOKUP($B115,名簿,4,FALSE)="","",VLOOKUP($B115,名簿,4,FALSE)))</f>
        <v/>
      </c>
      <c r="F115" s="330" t="str">
        <f>IF($B115="","",IF(VLOOKUP($B115,名簿,5,FALSE)="","",VLOOKUP($B115,名簿,5,FALSE)))</f>
        <v/>
      </c>
      <c r="G115" s="346" t="str">
        <f>IF(VLOOKUP($A115,市男,5,FALSE)="","",VLOOKUP($A115,市男,5,FALSE))</f>
        <v/>
      </c>
      <c r="H115" s="345" t="str">
        <f>IF(VLOOKUP($A115,市男,6,FALSE)="","",VLOOKUP($A115,市男,6,FALSE))</f>
        <v/>
      </c>
      <c r="I115" s="346" t="str">
        <f>IF(VLOOKUP($A115,市男,7,FALSE)="","",VLOOKUP($A115,市男,7,FALSE))</f>
        <v/>
      </c>
      <c r="J115" s="345" t="str">
        <f>IF(VLOOKUP($A115,市男,8,FALSE)="","",VLOOKUP($A115,市男,8,FALSE))</f>
        <v/>
      </c>
      <c r="K115" s="346" t="str">
        <f>IF(VLOOKUP($A115,市男,9,FALSE)="","",VLOOKUP($A115,市男,9,FALSE))</f>
        <v/>
      </c>
      <c r="L115" s="345" t="str">
        <f>IF(VLOOKUP($A115,市男,10,FALSE)="","",VLOOKUP($A115,市男,10,FALSE))</f>
        <v/>
      </c>
      <c r="M115" s="330" t="str">
        <f>IF($B115="","",IF(VLOOKUP($B115,名簿,7,FALSE)="","",VLOOKUP($B115,名簿,7,FALSE)))</f>
        <v/>
      </c>
      <c r="N115" s="331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20"/>
      <c r="D116" s="19" t="str">
        <f>IF($B115="","",VLOOKUP($B115,名簿,2,FALSE))</f>
        <v/>
      </c>
      <c r="E116" s="320"/>
      <c r="F116" s="320"/>
      <c r="G116" s="328"/>
      <c r="H116" s="327"/>
      <c r="I116" s="328"/>
      <c r="J116" s="327"/>
      <c r="K116" s="328"/>
      <c r="L116" s="327"/>
      <c r="M116" s="320"/>
      <c r="N116" s="307"/>
    </row>
    <row r="117" spans="1:14" ht="13.5" customHeight="1" x14ac:dyDescent="0.15">
      <c r="A117" s="329">
        <f>A115+1</f>
        <v>42</v>
      </c>
      <c r="B117" s="320" t="str">
        <f>IF(VLOOKUP($A117,市男,2,FALSE)="","",VLOOKUP($A117,市男,2,FALSE))</f>
        <v/>
      </c>
      <c r="C117" s="320"/>
      <c r="D117" s="20" t="str">
        <f>IF($B117="","",IF(VLOOKUP($B117,名簿,3,FALSE)="","",VLOOKUP($B117,名簿,3,FALSE)))</f>
        <v/>
      </c>
      <c r="E117" s="320" t="str">
        <f>IF($B117="","",IF(VLOOKUP($B117,名簿,4,FALSE)="","",VLOOKUP($B117,名簿,4,FALSE)))</f>
        <v/>
      </c>
      <c r="F117" s="320" t="str">
        <f>IF($B117="","",IF(VLOOKUP($B117,名簿,5,FALSE)="","",VLOOKUP($B117,名簿,5,FALSE)))</f>
        <v/>
      </c>
      <c r="G117" s="328" t="str">
        <f>IF(VLOOKUP($A117,市男,5,FALSE)="","",VLOOKUP($A117,市男,5,FALSE))</f>
        <v/>
      </c>
      <c r="H117" s="327" t="str">
        <f>IF(VLOOKUP($A117,市男,6,FALSE)="","",VLOOKUP($A117,市男,6,FALSE))</f>
        <v/>
      </c>
      <c r="I117" s="328" t="str">
        <f>IF(VLOOKUP($A117,市男,7,FALSE)="","",VLOOKUP($A117,市男,7,FALSE))</f>
        <v/>
      </c>
      <c r="J117" s="327" t="str">
        <f>IF(VLOOKUP($A117,市男,8,FALSE)="","",VLOOKUP($A117,市男,8,FALSE))</f>
        <v/>
      </c>
      <c r="K117" s="328" t="str">
        <f>IF(VLOOKUP($A117,市男,9,FALSE)="","",VLOOKUP($A117,市男,9,FALSE))</f>
        <v/>
      </c>
      <c r="L117" s="327" t="str">
        <f>IF(VLOOKUP($A117,市男,10,FALSE)="","",VLOOKUP($A117,市男,10,FALSE))</f>
        <v/>
      </c>
      <c r="M117" s="320" t="str">
        <f>IF($B117="","",IF(VLOOKUP($B117,名簿,7,FALSE)="","",VLOOKUP($B117,名簿,7,FALSE)))</f>
        <v/>
      </c>
      <c r="N117" s="307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20"/>
      <c r="D118" s="19" t="str">
        <f>IF($B117="","",VLOOKUP($B117,名簿,2,FALSE))</f>
        <v/>
      </c>
      <c r="E118" s="320"/>
      <c r="F118" s="320"/>
      <c r="G118" s="328"/>
      <c r="H118" s="327"/>
      <c r="I118" s="328"/>
      <c r="J118" s="327"/>
      <c r="K118" s="328"/>
      <c r="L118" s="327"/>
      <c r="M118" s="320"/>
      <c r="N118" s="307"/>
    </row>
    <row r="119" spans="1:14" ht="13.5" customHeight="1" x14ac:dyDescent="0.15">
      <c r="A119" s="329">
        <f t="shared" ref="A119" si="36">A117+1</f>
        <v>43</v>
      </c>
      <c r="B119" s="320" t="str">
        <f>IF(VLOOKUP($A119,市男,2,FALSE)="","",VLOOKUP($A119,市男,2,FALSE))</f>
        <v/>
      </c>
      <c r="C119" s="320"/>
      <c r="D119" s="20" t="str">
        <f>IF($B119="","",IF(VLOOKUP($B119,名簿,3,FALSE)="","",VLOOKUP($B119,名簿,3,FALSE)))</f>
        <v/>
      </c>
      <c r="E119" s="320" t="str">
        <f>IF($B119="","",IF(VLOOKUP($B119,名簿,4,FALSE)="","",VLOOKUP($B119,名簿,4,FALSE)))</f>
        <v/>
      </c>
      <c r="F119" s="320" t="str">
        <f>IF($B119="","",IF(VLOOKUP($B119,名簿,5,FALSE)="","",VLOOKUP($B119,名簿,5,FALSE)))</f>
        <v/>
      </c>
      <c r="G119" s="328" t="str">
        <f>IF(VLOOKUP($A119,市男,5,FALSE)="","",VLOOKUP($A119,市男,5,FALSE))</f>
        <v/>
      </c>
      <c r="H119" s="327" t="str">
        <f>IF(VLOOKUP($A119,市男,6,FALSE)="","",VLOOKUP($A119,市男,6,FALSE))</f>
        <v/>
      </c>
      <c r="I119" s="328" t="str">
        <f>IF(VLOOKUP($A119,市男,7,FALSE)="","",VLOOKUP($A119,市男,7,FALSE))</f>
        <v/>
      </c>
      <c r="J119" s="327" t="str">
        <f>IF(VLOOKUP($A119,市男,8,FALSE)="","",VLOOKUP($A119,市男,8,FALSE))</f>
        <v/>
      </c>
      <c r="K119" s="328" t="str">
        <f>IF(VLOOKUP($A119,市男,9,FALSE)="","",VLOOKUP($A119,市男,9,FALSE))</f>
        <v/>
      </c>
      <c r="L119" s="327" t="str">
        <f>IF(VLOOKUP($A119,市男,10,FALSE)="","",VLOOKUP($A119,市男,10,FALSE))</f>
        <v/>
      </c>
      <c r="M119" s="320" t="str">
        <f>IF($B119="","",IF(VLOOKUP($B119,名簿,7,FALSE)="","",VLOOKUP($B119,名簿,7,FALSE)))</f>
        <v/>
      </c>
      <c r="N119" s="307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20"/>
      <c r="D120" s="19" t="str">
        <f>IF($B119="","",VLOOKUP($B119,名簿,2,FALSE))</f>
        <v/>
      </c>
      <c r="E120" s="320"/>
      <c r="F120" s="320"/>
      <c r="G120" s="328"/>
      <c r="H120" s="327"/>
      <c r="I120" s="328"/>
      <c r="J120" s="327"/>
      <c r="K120" s="328"/>
      <c r="L120" s="327"/>
      <c r="M120" s="320"/>
      <c r="N120" s="307"/>
    </row>
    <row r="121" spans="1:14" ht="13.5" customHeight="1" x14ac:dyDescent="0.15">
      <c r="A121" s="329">
        <f t="shared" ref="A121" si="37">A119+1</f>
        <v>44</v>
      </c>
      <c r="B121" s="320" t="str">
        <f>IF(VLOOKUP($A121,市男,2,FALSE)="","",VLOOKUP($A121,市男,2,FALSE))</f>
        <v/>
      </c>
      <c r="C121" s="320"/>
      <c r="D121" s="20" t="str">
        <f>IF($B121="","",IF(VLOOKUP($B121,名簿,3,FALSE)="","",VLOOKUP($B121,名簿,3,FALSE)))</f>
        <v/>
      </c>
      <c r="E121" s="320" t="str">
        <f>IF($B121="","",IF(VLOOKUP($B121,名簿,4,FALSE)="","",VLOOKUP($B121,名簿,4,FALSE)))</f>
        <v/>
      </c>
      <c r="F121" s="320" t="str">
        <f>IF($B121="","",IF(VLOOKUP($B121,名簿,5,FALSE)="","",VLOOKUP($B121,名簿,5,FALSE)))</f>
        <v/>
      </c>
      <c r="G121" s="328" t="str">
        <f>IF(VLOOKUP($A121,市男,5,FALSE)="","",VLOOKUP($A121,市男,5,FALSE))</f>
        <v/>
      </c>
      <c r="H121" s="327" t="str">
        <f>IF(VLOOKUP($A121,市男,6,FALSE)="","",VLOOKUP($A121,市男,6,FALSE))</f>
        <v/>
      </c>
      <c r="I121" s="328" t="str">
        <f>IF(VLOOKUP($A121,市男,7,FALSE)="","",VLOOKUP($A121,市男,7,FALSE))</f>
        <v/>
      </c>
      <c r="J121" s="327" t="str">
        <f>IF(VLOOKUP($A121,市男,8,FALSE)="","",VLOOKUP($A121,市男,8,FALSE))</f>
        <v/>
      </c>
      <c r="K121" s="328" t="str">
        <f>IF(VLOOKUP($A121,市男,9,FALSE)="","",VLOOKUP($A121,市男,9,FALSE))</f>
        <v/>
      </c>
      <c r="L121" s="327" t="str">
        <f>IF(VLOOKUP($A121,市男,10,FALSE)="","",VLOOKUP($A121,市男,10,FALSE))</f>
        <v/>
      </c>
      <c r="M121" s="320" t="str">
        <f>IF($B121="","",IF(VLOOKUP($B121,名簿,7,FALSE)="","",VLOOKUP($B121,名簿,7,FALSE)))</f>
        <v/>
      </c>
      <c r="N121" s="307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20"/>
      <c r="D122" s="19" t="str">
        <f>IF($B121="","",VLOOKUP($B121,名簿,2,FALSE))</f>
        <v/>
      </c>
      <c r="E122" s="320"/>
      <c r="F122" s="320"/>
      <c r="G122" s="328"/>
      <c r="H122" s="327"/>
      <c r="I122" s="328"/>
      <c r="J122" s="327"/>
      <c r="K122" s="328"/>
      <c r="L122" s="327"/>
      <c r="M122" s="320"/>
      <c r="N122" s="307"/>
    </row>
    <row r="123" spans="1:14" ht="13.5" customHeight="1" x14ac:dyDescent="0.15">
      <c r="A123" s="329">
        <f t="shared" ref="A123" si="38">A121+1</f>
        <v>45</v>
      </c>
      <c r="B123" s="320" t="str">
        <f>IF(VLOOKUP($A123,市男,2,FALSE)="","",VLOOKUP($A123,市男,2,FALSE))</f>
        <v/>
      </c>
      <c r="C123" s="320"/>
      <c r="D123" s="20" t="str">
        <f>IF($B123="","",IF(VLOOKUP($B123,名簿,3,FALSE)="","",VLOOKUP($B123,名簿,3,FALSE)))</f>
        <v/>
      </c>
      <c r="E123" s="320" t="str">
        <f>IF($B123="","",IF(VLOOKUP($B123,名簿,4,FALSE)="","",VLOOKUP($B123,名簿,4,FALSE)))</f>
        <v/>
      </c>
      <c r="F123" s="320" t="str">
        <f>IF($B123="","",IF(VLOOKUP($B123,名簿,5,FALSE)="","",VLOOKUP($B123,名簿,5,FALSE)))</f>
        <v/>
      </c>
      <c r="G123" s="328" t="str">
        <f>IF(VLOOKUP($A123,市男,5,FALSE)="","",VLOOKUP($A123,市男,5,FALSE))</f>
        <v/>
      </c>
      <c r="H123" s="327" t="str">
        <f>IF(VLOOKUP($A123,市男,6,FALSE)="","",VLOOKUP($A123,市男,6,FALSE))</f>
        <v/>
      </c>
      <c r="I123" s="328" t="str">
        <f>IF(VLOOKUP($A123,市男,7,FALSE)="","",VLOOKUP($A123,市男,7,FALSE))</f>
        <v/>
      </c>
      <c r="J123" s="327" t="str">
        <f>IF(VLOOKUP($A123,市男,8,FALSE)="","",VLOOKUP($A123,市男,8,FALSE))</f>
        <v/>
      </c>
      <c r="K123" s="328" t="str">
        <f>IF(VLOOKUP($A123,市男,9,FALSE)="","",VLOOKUP($A123,市男,9,FALSE))</f>
        <v/>
      </c>
      <c r="L123" s="327" t="str">
        <f>IF(VLOOKUP($A123,市男,10,FALSE)="","",VLOOKUP($A123,市男,10,FALSE))</f>
        <v/>
      </c>
      <c r="M123" s="320" t="str">
        <f>IF($B123="","",IF(VLOOKUP($B123,名簿,7,FALSE)="","",VLOOKUP($B123,名簿,7,FALSE)))</f>
        <v/>
      </c>
      <c r="N123" s="307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20"/>
      <c r="D124" s="19" t="str">
        <f>IF($B123="","",VLOOKUP($B123,名簿,2,FALSE))</f>
        <v/>
      </c>
      <c r="E124" s="320"/>
      <c r="F124" s="320"/>
      <c r="G124" s="328"/>
      <c r="H124" s="327"/>
      <c r="I124" s="328"/>
      <c r="J124" s="327"/>
      <c r="K124" s="328"/>
      <c r="L124" s="327"/>
      <c r="M124" s="320"/>
      <c r="N124" s="307"/>
    </row>
    <row r="125" spans="1:14" ht="13.5" customHeight="1" x14ac:dyDescent="0.15">
      <c r="A125" s="329">
        <f t="shared" ref="A125" si="39">A123+1</f>
        <v>46</v>
      </c>
      <c r="B125" s="320" t="str">
        <f>IF(VLOOKUP($A125,市男,2,FALSE)="","",VLOOKUP($A125,市男,2,FALSE))</f>
        <v/>
      </c>
      <c r="C125" s="320"/>
      <c r="D125" s="20" t="str">
        <f>IF($B125="","",IF(VLOOKUP($B125,名簿,3,FALSE)="","",VLOOKUP($B125,名簿,3,FALSE)))</f>
        <v/>
      </c>
      <c r="E125" s="320" t="str">
        <f>IF($B125="","",IF(VLOOKUP($B125,名簿,4,FALSE)="","",VLOOKUP($B125,名簿,4,FALSE)))</f>
        <v/>
      </c>
      <c r="F125" s="320" t="str">
        <f>IF($B125="","",IF(VLOOKUP($B125,名簿,5,FALSE)="","",VLOOKUP($B125,名簿,5,FALSE)))</f>
        <v/>
      </c>
      <c r="G125" s="328" t="str">
        <f>IF(VLOOKUP($A125,市男,5,FALSE)="","",VLOOKUP($A125,市男,5,FALSE))</f>
        <v/>
      </c>
      <c r="H125" s="327" t="str">
        <f>IF(VLOOKUP($A125,市男,6,FALSE)="","",VLOOKUP($A125,市男,6,FALSE))</f>
        <v/>
      </c>
      <c r="I125" s="328" t="str">
        <f>IF(VLOOKUP($A125,市男,7,FALSE)="","",VLOOKUP($A125,市男,7,FALSE))</f>
        <v/>
      </c>
      <c r="J125" s="327" t="str">
        <f>IF(VLOOKUP($A125,市男,8,FALSE)="","",VLOOKUP($A125,市男,8,FALSE))</f>
        <v/>
      </c>
      <c r="K125" s="328" t="str">
        <f>IF(VLOOKUP($A125,市男,9,FALSE)="","",VLOOKUP($A125,市男,9,FALSE))</f>
        <v/>
      </c>
      <c r="L125" s="327" t="str">
        <f>IF(VLOOKUP($A125,市男,10,FALSE)="","",VLOOKUP($A125,市男,10,FALSE))</f>
        <v/>
      </c>
      <c r="M125" s="320" t="str">
        <f>IF($B125="","",IF(VLOOKUP($B125,名簿,7,FALSE)="","",VLOOKUP($B125,名簿,7,FALSE)))</f>
        <v/>
      </c>
      <c r="N125" s="307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20"/>
      <c r="D126" s="19" t="str">
        <f>IF($B125="","",VLOOKUP($B125,名簿,2,FALSE))</f>
        <v/>
      </c>
      <c r="E126" s="320"/>
      <c r="F126" s="320"/>
      <c r="G126" s="328"/>
      <c r="H126" s="327"/>
      <c r="I126" s="328"/>
      <c r="J126" s="327"/>
      <c r="K126" s="328"/>
      <c r="L126" s="327"/>
      <c r="M126" s="320"/>
      <c r="N126" s="307"/>
    </row>
    <row r="127" spans="1:14" ht="13.5" customHeight="1" x14ac:dyDescent="0.15">
      <c r="A127" s="329">
        <f t="shared" ref="A127" si="40">A125+1</f>
        <v>47</v>
      </c>
      <c r="B127" s="320" t="str">
        <f>IF(VLOOKUP($A127,市男,2,FALSE)="","",VLOOKUP($A127,市男,2,FALSE))</f>
        <v/>
      </c>
      <c r="C127" s="320"/>
      <c r="D127" s="20" t="str">
        <f>IF($B127="","",IF(VLOOKUP($B127,名簿,3,FALSE)="","",VLOOKUP($B127,名簿,3,FALSE)))</f>
        <v/>
      </c>
      <c r="E127" s="320" t="str">
        <f>IF($B127="","",IF(VLOOKUP($B127,名簿,4,FALSE)="","",VLOOKUP($B127,名簿,4,FALSE)))</f>
        <v/>
      </c>
      <c r="F127" s="320" t="str">
        <f>IF($B127="","",IF(VLOOKUP($B127,名簿,5,FALSE)="","",VLOOKUP($B127,名簿,5,FALSE)))</f>
        <v/>
      </c>
      <c r="G127" s="328" t="str">
        <f>IF(VLOOKUP($A127,市男,5,FALSE)="","",VLOOKUP($A127,市男,5,FALSE))</f>
        <v/>
      </c>
      <c r="H127" s="327" t="str">
        <f>IF(VLOOKUP($A127,市男,6,FALSE)="","",VLOOKUP($A127,市男,6,FALSE))</f>
        <v/>
      </c>
      <c r="I127" s="328" t="str">
        <f>IF(VLOOKUP($A127,市男,7,FALSE)="","",VLOOKUP($A127,市男,7,FALSE))</f>
        <v/>
      </c>
      <c r="J127" s="327" t="str">
        <f>IF(VLOOKUP($A127,市男,8,FALSE)="","",VLOOKUP($A127,市男,8,FALSE))</f>
        <v/>
      </c>
      <c r="K127" s="328" t="str">
        <f>IF(VLOOKUP($A127,市男,9,FALSE)="","",VLOOKUP($A127,市男,9,FALSE))</f>
        <v/>
      </c>
      <c r="L127" s="327" t="str">
        <f>IF(VLOOKUP($A127,市男,10,FALSE)="","",VLOOKUP($A127,市男,10,FALSE))</f>
        <v/>
      </c>
      <c r="M127" s="320" t="str">
        <f>IF($B127="","",IF(VLOOKUP($B127,名簿,7,FALSE)="","",VLOOKUP($B127,名簿,7,FALSE)))</f>
        <v/>
      </c>
      <c r="N127" s="307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20"/>
      <c r="D128" s="19" t="str">
        <f>IF($B127="","",VLOOKUP($B127,名簿,2,FALSE))</f>
        <v/>
      </c>
      <c r="E128" s="320"/>
      <c r="F128" s="320"/>
      <c r="G128" s="328"/>
      <c r="H128" s="327"/>
      <c r="I128" s="328"/>
      <c r="J128" s="327"/>
      <c r="K128" s="328"/>
      <c r="L128" s="327"/>
      <c r="M128" s="320"/>
      <c r="N128" s="307"/>
    </row>
    <row r="129" spans="1:14" ht="13.5" customHeight="1" x14ac:dyDescent="0.15">
      <c r="A129" s="329">
        <f t="shared" ref="A129" si="41">A127+1</f>
        <v>48</v>
      </c>
      <c r="B129" s="320" t="str">
        <f>IF(VLOOKUP($A129,市男,2,FALSE)="","",VLOOKUP($A129,市男,2,FALSE))</f>
        <v/>
      </c>
      <c r="C129" s="320"/>
      <c r="D129" s="20" t="str">
        <f>IF($B129="","",IF(VLOOKUP($B129,名簿,3,FALSE)="","",VLOOKUP($B129,名簿,3,FALSE)))</f>
        <v/>
      </c>
      <c r="E129" s="320" t="str">
        <f>IF($B129="","",IF(VLOOKUP($B129,名簿,4,FALSE)="","",VLOOKUP($B129,名簿,4,FALSE)))</f>
        <v/>
      </c>
      <c r="F129" s="320" t="str">
        <f>IF($B129="","",IF(VLOOKUP($B129,名簿,5,FALSE)="","",VLOOKUP($B129,名簿,5,FALSE)))</f>
        <v/>
      </c>
      <c r="G129" s="328" t="str">
        <f>IF(VLOOKUP($A129,市男,5,FALSE)="","",VLOOKUP($A129,市男,5,FALSE))</f>
        <v/>
      </c>
      <c r="H129" s="327" t="str">
        <f>IF(VLOOKUP($A129,市男,6,FALSE)="","",VLOOKUP($A129,市男,6,FALSE))</f>
        <v/>
      </c>
      <c r="I129" s="328" t="str">
        <f>IF(VLOOKUP($A129,市男,7,FALSE)="","",VLOOKUP($A129,市男,7,FALSE))</f>
        <v/>
      </c>
      <c r="J129" s="327" t="str">
        <f>IF(VLOOKUP($A129,市男,8,FALSE)="","",VLOOKUP($A129,市男,8,FALSE))</f>
        <v/>
      </c>
      <c r="K129" s="328" t="str">
        <f>IF(VLOOKUP($A129,市男,9,FALSE)="","",VLOOKUP($A129,市男,9,FALSE))</f>
        <v/>
      </c>
      <c r="L129" s="327" t="str">
        <f>IF(VLOOKUP($A129,市男,10,FALSE)="","",VLOOKUP($A129,市男,10,FALSE))</f>
        <v/>
      </c>
      <c r="M129" s="320" t="str">
        <f>IF($B129="","",IF(VLOOKUP($B129,名簿,7,FALSE)="","",VLOOKUP($B129,名簿,7,FALSE)))</f>
        <v/>
      </c>
      <c r="N129" s="307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20"/>
      <c r="D130" s="19" t="str">
        <f>IF($B129="","",VLOOKUP($B129,名簿,2,FALSE))</f>
        <v/>
      </c>
      <c r="E130" s="320"/>
      <c r="F130" s="320"/>
      <c r="G130" s="328"/>
      <c r="H130" s="327"/>
      <c r="I130" s="328"/>
      <c r="J130" s="327"/>
      <c r="K130" s="328"/>
      <c r="L130" s="327"/>
      <c r="M130" s="320"/>
      <c r="N130" s="307"/>
    </row>
    <row r="131" spans="1:14" ht="13.5" customHeight="1" x14ac:dyDescent="0.15">
      <c r="A131" s="329">
        <f t="shared" ref="A131" si="42">A129+1</f>
        <v>49</v>
      </c>
      <c r="B131" s="320" t="str">
        <f>IF(VLOOKUP($A131,市男,2,FALSE)="","",VLOOKUP($A131,市男,2,FALSE))</f>
        <v/>
      </c>
      <c r="C131" s="320"/>
      <c r="D131" s="20" t="str">
        <f>IF($B131="","",IF(VLOOKUP($B131,名簿,3,FALSE)="","",VLOOKUP($B131,名簿,3,FALSE)))</f>
        <v/>
      </c>
      <c r="E131" s="320" t="str">
        <f>IF($B131="","",IF(VLOOKUP($B131,名簿,4,FALSE)="","",VLOOKUP($B131,名簿,4,FALSE)))</f>
        <v/>
      </c>
      <c r="F131" s="320" t="str">
        <f>IF($B131="","",IF(VLOOKUP($B131,名簿,5,FALSE)="","",VLOOKUP($B131,名簿,5,FALSE)))</f>
        <v/>
      </c>
      <c r="G131" s="328" t="str">
        <f>IF(VLOOKUP($A131,市男,5,FALSE)="","",VLOOKUP($A131,市男,5,FALSE))</f>
        <v/>
      </c>
      <c r="H131" s="327" t="str">
        <f>IF(VLOOKUP($A131,市男,6,FALSE)="","",VLOOKUP($A131,市男,6,FALSE))</f>
        <v/>
      </c>
      <c r="I131" s="328" t="str">
        <f>IF(VLOOKUP($A131,市男,7,FALSE)="","",VLOOKUP($A131,市男,7,FALSE))</f>
        <v/>
      </c>
      <c r="J131" s="327" t="str">
        <f>IF(VLOOKUP($A131,市男,8,FALSE)="","",VLOOKUP($A131,市男,8,FALSE))</f>
        <v/>
      </c>
      <c r="K131" s="328" t="str">
        <f>IF(VLOOKUP($A131,市男,9,FALSE)="","",VLOOKUP($A131,市男,9,FALSE))</f>
        <v/>
      </c>
      <c r="L131" s="327" t="str">
        <f>IF(VLOOKUP($A131,市男,10,FALSE)="","",VLOOKUP($A131,市男,10,FALSE))</f>
        <v/>
      </c>
      <c r="M131" s="320" t="str">
        <f>IF($B131="","",IF(VLOOKUP($B131,名簿,7,FALSE)="","",VLOOKUP($B131,名簿,7,FALSE)))</f>
        <v/>
      </c>
      <c r="N131" s="307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20"/>
      <c r="D132" s="19" t="str">
        <f>IF($B131="","",VLOOKUP($B131,名簿,2,FALSE))</f>
        <v/>
      </c>
      <c r="E132" s="320"/>
      <c r="F132" s="320"/>
      <c r="G132" s="328"/>
      <c r="H132" s="327"/>
      <c r="I132" s="328"/>
      <c r="J132" s="327"/>
      <c r="K132" s="328"/>
      <c r="L132" s="327"/>
      <c r="M132" s="320"/>
      <c r="N132" s="307"/>
    </row>
    <row r="133" spans="1:14" ht="13.5" customHeight="1" x14ac:dyDescent="0.15">
      <c r="A133" s="329">
        <f t="shared" ref="A133" si="43">A131+1</f>
        <v>50</v>
      </c>
      <c r="B133" s="320" t="str">
        <f>IF(VLOOKUP($A133,市男,2,FALSE)="","",VLOOKUP($A133,市男,2,FALSE))</f>
        <v/>
      </c>
      <c r="C133" s="320"/>
      <c r="D133" s="20" t="str">
        <f>IF($B133="","",IF(VLOOKUP($B133,名簿,3,FALSE)="","",VLOOKUP($B133,名簿,3,FALSE)))</f>
        <v/>
      </c>
      <c r="E133" s="320" t="str">
        <f>IF($B133="","",IF(VLOOKUP($B133,名簿,4,FALSE)="","",VLOOKUP($B133,名簿,4,FALSE)))</f>
        <v/>
      </c>
      <c r="F133" s="320" t="str">
        <f>IF($B133="","",IF(VLOOKUP($B133,名簿,5,FALSE)="","",VLOOKUP($B133,名簿,5,FALSE)))</f>
        <v/>
      </c>
      <c r="G133" s="328" t="str">
        <f>IF(VLOOKUP($A133,市男,5,FALSE)="","",VLOOKUP($A133,市男,5,FALSE))</f>
        <v/>
      </c>
      <c r="H133" s="327" t="str">
        <f>IF(VLOOKUP($A133,市男,6,FALSE)="","",VLOOKUP($A133,市男,6,FALSE))</f>
        <v/>
      </c>
      <c r="I133" s="328" t="str">
        <f>IF(VLOOKUP($A133,市男,7,FALSE)="","",VLOOKUP($A133,市男,7,FALSE))</f>
        <v/>
      </c>
      <c r="J133" s="327" t="str">
        <f>IF(VLOOKUP($A133,市男,8,FALSE)="","",VLOOKUP($A133,市男,8,FALSE))</f>
        <v/>
      </c>
      <c r="K133" s="328" t="str">
        <f>IF(VLOOKUP($A133,市男,9,FALSE)="","",VLOOKUP($A133,市男,9,FALSE))</f>
        <v/>
      </c>
      <c r="L133" s="327" t="str">
        <f>IF(VLOOKUP($A133,市男,10,FALSE)="","",VLOOKUP($A133,市男,10,FALSE))</f>
        <v/>
      </c>
      <c r="M133" s="320" t="str">
        <f>IF($B133="","",IF(VLOOKUP($B133,名簿,7,FALSE)="","",VLOOKUP($B133,名簿,7,FALSE)))</f>
        <v/>
      </c>
      <c r="N133" s="307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20"/>
      <c r="D134" s="19" t="str">
        <f>IF($B133="","",VLOOKUP($B133,名簿,2,FALSE))</f>
        <v/>
      </c>
      <c r="E134" s="320"/>
      <c r="F134" s="320"/>
      <c r="G134" s="328"/>
      <c r="H134" s="327"/>
      <c r="I134" s="328"/>
      <c r="J134" s="327"/>
      <c r="K134" s="328"/>
      <c r="L134" s="327"/>
      <c r="M134" s="320"/>
      <c r="N134" s="307"/>
    </row>
    <row r="135" spans="1:14" ht="13.5" customHeight="1" x14ac:dyDescent="0.15">
      <c r="A135" s="329">
        <f t="shared" ref="A135" si="44">A133+1</f>
        <v>51</v>
      </c>
      <c r="B135" s="320" t="str">
        <f>IF(VLOOKUP($A135,市男,2,FALSE)="","",VLOOKUP($A135,市男,2,FALSE))</f>
        <v/>
      </c>
      <c r="C135" s="320"/>
      <c r="D135" s="20" t="str">
        <f>IF($B135="","",IF(VLOOKUP($B135,名簿,3,FALSE)="","",VLOOKUP($B135,名簿,3,FALSE)))</f>
        <v/>
      </c>
      <c r="E135" s="320" t="str">
        <f>IF($B135="","",IF(VLOOKUP($B135,名簿,4,FALSE)="","",VLOOKUP($B135,名簿,4,FALSE)))</f>
        <v/>
      </c>
      <c r="F135" s="320" t="str">
        <f>IF($B135="","",IF(VLOOKUP($B135,名簿,5,FALSE)="","",VLOOKUP($B135,名簿,5,FALSE)))</f>
        <v/>
      </c>
      <c r="G135" s="328" t="str">
        <f>IF(VLOOKUP($A135,市男,5,FALSE)="","",VLOOKUP($A135,市男,5,FALSE))</f>
        <v/>
      </c>
      <c r="H135" s="327" t="str">
        <f>IF(VLOOKUP($A135,市男,6,FALSE)="","",VLOOKUP($A135,市男,6,FALSE))</f>
        <v/>
      </c>
      <c r="I135" s="328" t="str">
        <f>IF(VLOOKUP($A135,市男,7,FALSE)="","",VLOOKUP($A135,市男,7,FALSE))</f>
        <v/>
      </c>
      <c r="J135" s="327" t="str">
        <f>IF(VLOOKUP($A135,市男,8,FALSE)="","",VLOOKUP($A135,市男,8,FALSE))</f>
        <v/>
      </c>
      <c r="K135" s="328" t="str">
        <f>IF(VLOOKUP($A135,市男,9,FALSE)="","",VLOOKUP($A135,市男,9,FALSE))</f>
        <v/>
      </c>
      <c r="L135" s="327" t="str">
        <f>IF(VLOOKUP($A135,市男,10,FALSE)="","",VLOOKUP($A135,市男,10,FALSE))</f>
        <v/>
      </c>
      <c r="M135" s="320" t="str">
        <f>IF($B135="","",IF(VLOOKUP($B135,名簿,7,FALSE)="","",VLOOKUP($B135,名簿,7,FALSE)))</f>
        <v/>
      </c>
      <c r="N135" s="307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20"/>
      <c r="D136" s="19" t="str">
        <f>IF($B135="","",VLOOKUP($B135,名簿,2,FALSE))</f>
        <v/>
      </c>
      <c r="E136" s="320"/>
      <c r="F136" s="320"/>
      <c r="G136" s="328"/>
      <c r="H136" s="327"/>
      <c r="I136" s="328"/>
      <c r="J136" s="327"/>
      <c r="K136" s="328"/>
      <c r="L136" s="327"/>
      <c r="M136" s="320"/>
      <c r="N136" s="307"/>
    </row>
    <row r="137" spans="1:14" ht="13.5" customHeight="1" x14ac:dyDescent="0.15">
      <c r="A137" s="329">
        <f t="shared" ref="A137" si="45">A135+1</f>
        <v>52</v>
      </c>
      <c r="B137" s="320" t="str">
        <f>IF(VLOOKUP($A137,市男,2,FALSE)="","",VLOOKUP($A137,市男,2,FALSE))</f>
        <v/>
      </c>
      <c r="C137" s="320"/>
      <c r="D137" s="20" t="str">
        <f>IF($B137="","",IF(VLOOKUP($B137,名簿,3,FALSE)="","",VLOOKUP($B137,名簿,3,FALSE)))</f>
        <v/>
      </c>
      <c r="E137" s="320" t="str">
        <f>IF($B137="","",IF(VLOOKUP($B137,名簿,4,FALSE)="","",VLOOKUP($B137,名簿,4,FALSE)))</f>
        <v/>
      </c>
      <c r="F137" s="320" t="str">
        <f>IF($B137="","",IF(VLOOKUP($B137,名簿,5,FALSE)="","",VLOOKUP($B137,名簿,5,FALSE)))</f>
        <v/>
      </c>
      <c r="G137" s="328" t="str">
        <f>IF(VLOOKUP($A137,市男,5,FALSE)="","",VLOOKUP($A137,市男,5,FALSE))</f>
        <v/>
      </c>
      <c r="H137" s="327" t="str">
        <f>IF(VLOOKUP($A137,市男,6,FALSE)="","",VLOOKUP($A137,市男,6,FALSE))</f>
        <v/>
      </c>
      <c r="I137" s="328" t="str">
        <f>IF(VLOOKUP($A137,市男,7,FALSE)="","",VLOOKUP($A137,市男,7,FALSE))</f>
        <v/>
      </c>
      <c r="J137" s="327" t="str">
        <f>IF(VLOOKUP($A137,市男,8,FALSE)="","",VLOOKUP($A137,市男,8,FALSE))</f>
        <v/>
      </c>
      <c r="K137" s="328" t="str">
        <f>IF(VLOOKUP($A137,市男,9,FALSE)="","",VLOOKUP($A137,市男,9,FALSE))</f>
        <v/>
      </c>
      <c r="L137" s="327" t="str">
        <f>IF(VLOOKUP($A137,市男,10,FALSE)="","",VLOOKUP($A137,市男,10,FALSE))</f>
        <v/>
      </c>
      <c r="M137" s="320" t="str">
        <f>IF($B137="","",IF(VLOOKUP($B137,名簿,7,FALSE)="","",VLOOKUP($B137,名簿,7,FALSE)))</f>
        <v/>
      </c>
      <c r="N137" s="307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20"/>
      <c r="D138" s="19" t="str">
        <f>IF($B137="","",VLOOKUP($B137,名簿,2,FALSE))</f>
        <v/>
      </c>
      <c r="E138" s="320"/>
      <c r="F138" s="320"/>
      <c r="G138" s="328"/>
      <c r="H138" s="327"/>
      <c r="I138" s="328"/>
      <c r="J138" s="327"/>
      <c r="K138" s="328"/>
      <c r="L138" s="327"/>
      <c r="M138" s="320"/>
      <c r="N138" s="307"/>
    </row>
    <row r="139" spans="1:14" ht="13.5" customHeight="1" x14ac:dyDescent="0.15">
      <c r="A139" s="329">
        <f t="shared" ref="A139" si="46">A137+1</f>
        <v>53</v>
      </c>
      <c r="B139" s="320" t="str">
        <f>IF(VLOOKUP($A139,市男,2,FALSE)="","",VLOOKUP($A139,市男,2,FALSE))</f>
        <v/>
      </c>
      <c r="C139" s="320"/>
      <c r="D139" s="20" t="str">
        <f>IF($B139="","",IF(VLOOKUP($B139,名簿,3,FALSE)="","",VLOOKUP($B139,名簿,3,FALSE)))</f>
        <v/>
      </c>
      <c r="E139" s="320" t="str">
        <f>IF($B139="","",IF(VLOOKUP($B139,名簿,4,FALSE)="","",VLOOKUP($B139,名簿,4,FALSE)))</f>
        <v/>
      </c>
      <c r="F139" s="320" t="str">
        <f>IF($B139="","",IF(VLOOKUP($B139,名簿,5,FALSE)="","",VLOOKUP($B139,名簿,5,FALSE)))</f>
        <v/>
      </c>
      <c r="G139" s="328" t="str">
        <f>IF(VLOOKUP($A139,市男,5,FALSE)="","",VLOOKUP($A139,市男,5,FALSE))</f>
        <v/>
      </c>
      <c r="H139" s="327" t="str">
        <f>IF(VLOOKUP($A139,市男,6,FALSE)="","",VLOOKUP($A139,市男,6,FALSE))</f>
        <v/>
      </c>
      <c r="I139" s="328" t="str">
        <f>IF(VLOOKUP($A139,市男,7,FALSE)="","",VLOOKUP($A139,市男,7,FALSE))</f>
        <v/>
      </c>
      <c r="J139" s="327" t="str">
        <f>IF(VLOOKUP($A139,市男,8,FALSE)="","",VLOOKUP($A139,市男,8,FALSE))</f>
        <v/>
      </c>
      <c r="K139" s="328" t="str">
        <f>IF(VLOOKUP($A139,市男,9,FALSE)="","",VLOOKUP($A139,市男,9,FALSE))</f>
        <v/>
      </c>
      <c r="L139" s="327" t="str">
        <f>IF(VLOOKUP($A139,市男,10,FALSE)="","",VLOOKUP($A139,市男,10,FALSE))</f>
        <v/>
      </c>
      <c r="M139" s="320" t="str">
        <f>IF($B139="","",IF(VLOOKUP($B139,名簿,7,FALSE)="","",VLOOKUP($B139,名簿,7,FALSE)))</f>
        <v/>
      </c>
      <c r="N139" s="307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20"/>
      <c r="D140" s="19" t="str">
        <f>IF($B139="","",VLOOKUP($B139,名簿,2,FALSE))</f>
        <v/>
      </c>
      <c r="E140" s="320"/>
      <c r="F140" s="320"/>
      <c r="G140" s="328"/>
      <c r="H140" s="327"/>
      <c r="I140" s="328"/>
      <c r="J140" s="327"/>
      <c r="K140" s="328"/>
      <c r="L140" s="327"/>
      <c r="M140" s="320"/>
      <c r="N140" s="307"/>
    </row>
    <row r="141" spans="1:14" ht="13.5" customHeight="1" x14ac:dyDescent="0.15">
      <c r="A141" s="329">
        <f t="shared" ref="A141" si="47">A139+1</f>
        <v>54</v>
      </c>
      <c r="B141" s="320" t="str">
        <f>IF(VLOOKUP($A141,市男,2,FALSE)="","",VLOOKUP($A141,市男,2,FALSE))</f>
        <v/>
      </c>
      <c r="C141" s="320"/>
      <c r="D141" s="20" t="str">
        <f>IF($B141="","",IF(VLOOKUP($B141,名簿,3,FALSE)="","",VLOOKUP($B141,名簿,3,FALSE)))</f>
        <v/>
      </c>
      <c r="E141" s="320" t="str">
        <f>IF($B141="","",IF(VLOOKUP($B141,名簿,4,FALSE)="","",VLOOKUP($B141,名簿,4,FALSE)))</f>
        <v/>
      </c>
      <c r="F141" s="320" t="str">
        <f>IF($B141="","",IF(VLOOKUP($B141,名簿,5,FALSE)="","",VLOOKUP($B141,名簿,5,FALSE)))</f>
        <v/>
      </c>
      <c r="G141" s="328" t="str">
        <f>IF(VLOOKUP($A141,市男,5,FALSE)="","",VLOOKUP($A141,市男,5,FALSE))</f>
        <v/>
      </c>
      <c r="H141" s="327" t="str">
        <f>IF(VLOOKUP($A141,市男,6,FALSE)="","",VLOOKUP($A141,市男,6,FALSE))</f>
        <v/>
      </c>
      <c r="I141" s="328" t="str">
        <f>IF(VLOOKUP($A141,市男,7,FALSE)="","",VLOOKUP($A141,市男,7,FALSE))</f>
        <v/>
      </c>
      <c r="J141" s="327" t="str">
        <f>IF(VLOOKUP($A141,市男,8,FALSE)="","",VLOOKUP($A141,市男,8,FALSE))</f>
        <v/>
      </c>
      <c r="K141" s="328" t="str">
        <f>IF(VLOOKUP($A141,市男,9,FALSE)="","",VLOOKUP($A141,市男,9,FALSE))</f>
        <v/>
      </c>
      <c r="L141" s="327" t="str">
        <f>IF(VLOOKUP($A141,市男,10,FALSE)="","",VLOOKUP($A141,市男,10,FALSE))</f>
        <v/>
      </c>
      <c r="M141" s="320" t="str">
        <f>IF($B141="","",IF(VLOOKUP($B141,名簿,7,FALSE)="","",VLOOKUP($B141,名簿,7,FALSE)))</f>
        <v/>
      </c>
      <c r="N141" s="307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20"/>
      <c r="D142" s="19" t="str">
        <f>IF($B141="","",VLOOKUP($B141,名簿,2,FALSE))</f>
        <v/>
      </c>
      <c r="E142" s="320"/>
      <c r="F142" s="320"/>
      <c r="G142" s="328"/>
      <c r="H142" s="327"/>
      <c r="I142" s="328"/>
      <c r="J142" s="327"/>
      <c r="K142" s="328"/>
      <c r="L142" s="327"/>
      <c r="M142" s="320"/>
      <c r="N142" s="307"/>
    </row>
    <row r="143" spans="1:14" ht="13.5" customHeight="1" x14ac:dyDescent="0.15">
      <c r="A143" s="329">
        <f t="shared" ref="A143" si="48">A141+1</f>
        <v>55</v>
      </c>
      <c r="B143" s="320" t="str">
        <f>IF(VLOOKUP($A143,市男,2,FALSE)="","",VLOOKUP($A143,市男,2,FALSE))</f>
        <v/>
      </c>
      <c r="C143" s="320"/>
      <c r="D143" s="20" t="str">
        <f>IF($B143="","",IF(VLOOKUP($B143,名簿,3,FALSE)="","",VLOOKUP($B143,名簿,3,FALSE)))</f>
        <v/>
      </c>
      <c r="E143" s="320" t="str">
        <f>IF($B143="","",IF(VLOOKUP($B143,名簿,4,FALSE)="","",VLOOKUP($B143,名簿,4,FALSE)))</f>
        <v/>
      </c>
      <c r="F143" s="320" t="str">
        <f>IF($B143="","",IF(VLOOKUP($B143,名簿,5,FALSE)="","",VLOOKUP($B143,名簿,5,FALSE)))</f>
        <v/>
      </c>
      <c r="G143" s="328" t="str">
        <f>IF(VLOOKUP($A143,市男,5,FALSE)="","",VLOOKUP($A143,市男,5,FALSE))</f>
        <v/>
      </c>
      <c r="H143" s="327" t="str">
        <f>IF(VLOOKUP($A143,市男,6,FALSE)="","",VLOOKUP($A143,市男,6,FALSE))</f>
        <v/>
      </c>
      <c r="I143" s="328" t="str">
        <f>IF(VLOOKUP($A143,市男,7,FALSE)="","",VLOOKUP($A143,市男,7,FALSE))</f>
        <v/>
      </c>
      <c r="J143" s="327" t="str">
        <f>IF(VLOOKUP($A143,市男,8,FALSE)="","",VLOOKUP($A143,市男,8,FALSE))</f>
        <v/>
      </c>
      <c r="K143" s="328" t="str">
        <f>IF(VLOOKUP($A143,市男,9,FALSE)="","",VLOOKUP($A143,市男,9,FALSE))</f>
        <v/>
      </c>
      <c r="L143" s="327" t="str">
        <f>IF(VLOOKUP($A143,市男,10,FALSE)="","",VLOOKUP($A143,市男,10,FALSE))</f>
        <v/>
      </c>
      <c r="M143" s="320" t="str">
        <f>IF($B143="","",IF(VLOOKUP($B143,名簿,7,FALSE)="","",VLOOKUP($B143,名簿,7,FALSE)))</f>
        <v/>
      </c>
      <c r="N143" s="307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20"/>
      <c r="D144" s="19" t="str">
        <f>IF($B143="","",VLOOKUP($B143,名簿,2,FALSE))</f>
        <v/>
      </c>
      <c r="E144" s="320"/>
      <c r="F144" s="320"/>
      <c r="G144" s="328"/>
      <c r="H144" s="327"/>
      <c r="I144" s="328"/>
      <c r="J144" s="327"/>
      <c r="K144" s="328"/>
      <c r="L144" s="327"/>
      <c r="M144" s="320"/>
      <c r="N144" s="307"/>
    </row>
    <row r="145" spans="1:14" ht="13.5" customHeight="1" x14ac:dyDescent="0.15">
      <c r="A145" s="329">
        <f t="shared" ref="A145" si="49">A143+1</f>
        <v>56</v>
      </c>
      <c r="B145" s="320" t="str">
        <f>IF(VLOOKUP($A145,市男,2,FALSE)="","",VLOOKUP($A145,市男,2,FALSE))</f>
        <v/>
      </c>
      <c r="C145" s="320"/>
      <c r="D145" s="20" t="str">
        <f>IF($B145="","",IF(VLOOKUP($B145,名簿,3,FALSE)="","",VLOOKUP($B145,名簿,3,FALSE)))</f>
        <v/>
      </c>
      <c r="E145" s="320" t="str">
        <f>IF($B145="","",IF(VLOOKUP($B145,名簿,4,FALSE)="","",VLOOKUP($B145,名簿,4,FALSE)))</f>
        <v/>
      </c>
      <c r="F145" s="320" t="str">
        <f>IF($B145="","",IF(VLOOKUP($B145,名簿,5,FALSE)="","",VLOOKUP($B145,名簿,5,FALSE)))</f>
        <v/>
      </c>
      <c r="G145" s="328" t="str">
        <f>IF(VLOOKUP($A145,市男,5,FALSE)="","",VLOOKUP($A145,市男,5,FALSE))</f>
        <v/>
      </c>
      <c r="H145" s="327" t="str">
        <f>IF(VLOOKUP($A145,市男,6,FALSE)="","",VLOOKUP($A145,市男,6,FALSE))</f>
        <v/>
      </c>
      <c r="I145" s="328" t="str">
        <f>IF(VLOOKUP($A145,市男,7,FALSE)="","",VLOOKUP($A145,市男,7,FALSE))</f>
        <v/>
      </c>
      <c r="J145" s="327" t="str">
        <f>IF(VLOOKUP($A145,市男,8,FALSE)="","",VLOOKUP($A145,市男,8,FALSE))</f>
        <v/>
      </c>
      <c r="K145" s="328" t="str">
        <f>IF(VLOOKUP($A145,市男,9,FALSE)="","",VLOOKUP($A145,市男,9,FALSE))</f>
        <v/>
      </c>
      <c r="L145" s="327" t="str">
        <f>IF(VLOOKUP($A145,市男,10,FALSE)="","",VLOOKUP($A145,市男,10,FALSE))</f>
        <v/>
      </c>
      <c r="M145" s="320" t="str">
        <f>IF($B145="","",IF(VLOOKUP($B145,名簿,7,FALSE)="","",VLOOKUP($B145,名簿,7,FALSE)))</f>
        <v/>
      </c>
      <c r="N145" s="307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20"/>
      <c r="D146" s="19" t="str">
        <f>IF($B145="","",VLOOKUP($B145,名簿,2,FALSE))</f>
        <v/>
      </c>
      <c r="E146" s="320"/>
      <c r="F146" s="320"/>
      <c r="G146" s="328"/>
      <c r="H146" s="327"/>
      <c r="I146" s="328"/>
      <c r="J146" s="327"/>
      <c r="K146" s="328"/>
      <c r="L146" s="327"/>
      <c r="M146" s="320"/>
      <c r="N146" s="307"/>
    </row>
    <row r="147" spans="1:14" ht="13.5" customHeight="1" x14ac:dyDescent="0.15">
      <c r="A147" s="329">
        <f t="shared" ref="A147" si="50">A145+1</f>
        <v>57</v>
      </c>
      <c r="B147" s="320" t="str">
        <f>IF(VLOOKUP($A147,市男,2,FALSE)="","",VLOOKUP($A147,市男,2,FALSE))</f>
        <v/>
      </c>
      <c r="C147" s="320"/>
      <c r="D147" s="20" t="str">
        <f>IF($B147="","",IF(VLOOKUP($B147,名簿,3,FALSE)="","",VLOOKUP($B147,名簿,3,FALSE)))</f>
        <v/>
      </c>
      <c r="E147" s="320" t="str">
        <f>IF($B147="","",IF(VLOOKUP($B147,名簿,4,FALSE)="","",VLOOKUP($B147,名簿,4,FALSE)))</f>
        <v/>
      </c>
      <c r="F147" s="320" t="str">
        <f>IF($B147="","",IF(VLOOKUP($B147,名簿,5,FALSE)="","",VLOOKUP($B147,名簿,5,FALSE)))</f>
        <v/>
      </c>
      <c r="G147" s="328" t="str">
        <f>IF(VLOOKUP($A147,市男,5,FALSE)="","",VLOOKUP($A147,市男,5,FALSE))</f>
        <v/>
      </c>
      <c r="H147" s="327" t="str">
        <f>IF(VLOOKUP($A147,市男,6,FALSE)="","",VLOOKUP($A147,市男,6,FALSE))</f>
        <v/>
      </c>
      <c r="I147" s="328" t="str">
        <f>IF(VLOOKUP($A147,市男,7,FALSE)="","",VLOOKUP($A147,市男,7,FALSE))</f>
        <v/>
      </c>
      <c r="J147" s="327" t="str">
        <f>IF(VLOOKUP($A147,市男,8,FALSE)="","",VLOOKUP($A147,市男,8,FALSE))</f>
        <v/>
      </c>
      <c r="K147" s="328" t="str">
        <f>IF(VLOOKUP($A147,市男,9,FALSE)="","",VLOOKUP($A147,市男,9,FALSE))</f>
        <v/>
      </c>
      <c r="L147" s="327" t="str">
        <f>IF(VLOOKUP($A147,市男,10,FALSE)="","",VLOOKUP($A147,市男,10,FALSE))</f>
        <v/>
      </c>
      <c r="M147" s="320" t="str">
        <f>IF($B147="","",IF(VLOOKUP($B147,名簿,7,FALSE)="","",VLOOKUP($B147,名簿,7,FALSE)))</f>
        <v/>
      </c>
      <c r="N147" s="307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20"/>
      <c r="D148" s="19" t="str">
        <f>IF($B147="","",VLOOKUP($B147,名簿,2,FALSE))</f>
        <v/>
      </c>
      <c r="E148" s="320"/>
      <c r="F148" s="320"/>
      <c r="G148" s="328"/>
      <c r="H148" s="327"/>
      <c r="I148" s="328"/>
      <c r="J148" s="327"/>
      <c r="K148" s="328"/>
      <c r="L148" s="327"/>
      <c r="M148" s="320"/>
      <c r="N148" s="307"/>
    </row>
    <row r="149" spans="1:14" ht="13.5" customHeight="1" x14ac:dyDescent="0.15">
      <c r="A149" s="329">
        <f t="shared" ref="A149" si="51">A147+1</f>
        <v>58</v>
      </c>
      <c r="B149" s="320" t="str">
        <f>IF(VLOOKUP($A149,市男,2,FALSE)="","",VLOOKUP($A149,市男,2,FALSE))</f>
        <v/>
      </c>
      <c r="C149" s="320"/>
      <c r="D149" s="20" t="str">
        <f>IF($B149="","",IF(VLOOKUP($B149,名簿,3,FALSE)="","",VLOOKUP($B149,名簿,3,FALSE)))</f>
        <v/>
      </c>
      <c r="E149" s="320" t="str">
        <f>IF($B149="","",IF(VLOOKUP($B149,名簿,4,FALSE)="","",VLOOKUP($B149,名簿,4,FALSE)))</f>
        <v/>
      </c>
      <c r="F149" s="320" t="str">
        <f>IF($B149="","",IF(VLOOKUP($B149,名簿,5,FALSE)="","",VLOOKUP($B149,名簿,5,FALSE)))</f>
        <v/>
      </c>
      <c r="G149" s="328" t="str">
        <f>IF(VLOOKUP($A149,市男,5,FALSE)="","",VLOOKUP($A149,市男,5,FALSE))</f>
        <v/>
      </c>
      <c r="H149" s="327" t="str">
        <f>IF(VLOOKUP($A149,市男,6,FALSE)="","",VLOOKUP($A149,市男,6,FALSE))</f>
        <v/>
      </c>
      <c r="I149" s="328" t="str">
        <f>IF(VLOOKUP($A149,市男,7,FALSE)="","",VLOOKUP($A149,市男,7,FALSE))</f>
        <v/>
      </c>
      <c r="J149" s="327" t="str">
        <f>IF(VLOOKUP($A149,市男,8,FALSE)="","",VLOOKUP($A149,市男,8,FALSE))</f>
        <v/>
      </c>
      <c r="K149" s="328" t="str">
        <f>IF(VLOOKUP($A149,市男,9,FALSE)="","",VLOOKUP($A149,市男,9,FALSE))</f>
        <v/>
      </c>
      <c r="L149" s="327" t="str">
        <f>IF(VLOOKUP($A149,市男,10,FALSE)="","",VLOOKUP($A149,市男,10,FALSE))</f>
        <v/>
      </c>
      <c r="M149" s="320" t="str">
        <f>IF($B149="","",IF(VLOOKUP($B149,名簿,7,FALSE)="","",VLOOKUP($B149,名簿,7,FALSE)))</f>
        <v/>
      </c>
      <c r="N149" s="307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20"/>
      <c r="D150" s="19" t="str">
        <f>IF($B149="","",VLOOKUP($B149,名簿,2,FALSE))</f>
        <v/>
      </c>
      <c r="E150" s="320"/>
      <c r="F150" s="320"/>
      <c r="G150" s="328"/>
      <c r="H150" s="327"/>
      <c r="I150" s="328"/>
      <c r="J150" s="327"/>
      <c r="K150" s="328"/>
      <c r="L150" s="327"/>
      <c r="M150" s="320"/>
      <c r="N150" s="307"/>
    </row>
    <row r="151" spans="1:14" ht="13.5" customHeight="1" x14ac:dyDescent="0.15">
      <c r="A151" s="329">
        <f t="shared" ref="A151" si="52">A149+1</f>
        <v>59</v>
      </c>
      <c r="B151" s="320" t="str">
        <f>IF(VLOOKUP($A151,市男,2,FALSE)="","",VLOOKUP($A151,市男,2,FALSE))</f>
        <v/>
      </c>
      <c r="C151" s="320"/>
      <c r="D151" s="20" t="str">
        <f>IF($B151="","",IF(VLOOKUP($B151,名簿,3,FALSE)="","",VLOOKUP($B151,名簿,3,FALSE)))</f>
        <v/>
      </c>
      <c r="E151" s="320" t="str">
        <f>IF($B151="","",IF(VLOOKUP($B151,名簿,4,FALSE)="","",VLOOKUP($B151,名簿,4,FALSE)))</f>
        <v/>
      </c>
      <c r="F151" s="320" t="str">
        <f>IF($B151="","",IF(VLOOKUP($B151,名簿,5,FALSE)="","",VLOOKUP($B151,名簿,5,FALSE)))</f>
        <v/>
      </c>
      <c r="G151" s="328" t="str">
        <f>IF(VLOOKUP($A151,市男,5,FALSE)="","",VLOOKUP($A151,市男,5,FALSE))</f>
        <v/>
      </c>
      <c r="H151" s="327" t="str">
        <f>IF(VLOOKUP($A151,市男,6,FALSE)="","",VLOOKUP($A151,市男,6,FALSE))</f>
        <v/>
      </c>
      <c r="I151" s="328" t="str">
        <f>IF(VLOOKUP($A151,市男,7,FALSE)="","",VLOOKUP($A151,市男,7,FALSE))</f>
        <v/>
      </c>
      <c r="J151" s="327" t="str">
        <f>IF(VLOOKUP($A151,市男,8,FALSE)="","",VLOOKUP($A151,市男,8,FALSE))</f>
        <v/>
      </c>
      <c r="K151" s="328" t="str">
        <f>IF(VLOOKUP($A151,市男,9,FALSE)="","",VLOOKUP($A151,市男,9,FALSE))</f>
        <v/>
      </c>
      <c r="L151" s="327" t="str">
        <f>IF(VLOOKUP($A151,市男,10,FALSE)="","",VLOOKUP($A151,市男,10,FALSE))</f>
        <v/>
      </c>
      <c r="M151" s="320" t="str">
        <f>IF($B151="","",IF(VLOOKUP($B151,名簿,7,FALSE)="","",VLOOKUP($B151,名簿,7,FALSE)))</f>
        <v/>
      </c>
      <c r="N151" s="307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20"/>
      <c r="D152" s="19" t="str">
        <f>IF($B151="","",VLOOKUP($B151,名簿,2,FALSE))</f>
        <v/>
      </c>
      <c r="E152" s="320"/>
      <c r="F152" s="320"/>
      <c r="G152" s="328"/>
      <c r="H152" s="327"/>
      <c r="I152" s="328"/>
      <c r="J152" s="327"/>
      <c r="K152" s="328"/>
      <c r="L152" s="327"/>
      <c r="M152" s="320"/>
      <c r="N152" s="307"/>
    </row>
    <row r="153" spans="1:14" ht="13.5" customHeight="1" thickBot="1" x14ac:dyDescent="0.2">
      <c r="A153" s="329">
        <f t="shared" ref="A153" si="53">A151+1</f>
        <v>60</v>
      </c>
      <c r="B153" s="308" t="str">
        <f>IF(VLOOKUP($A153,市男,2,FALSE)="","",VLOOKUP($A153,市男,2,FALSE))</f>
        <v/>
      </c>
      <c r="C153" s="308"/>
      <c r="D153" s="20" t="str">
        <f>IF($B153="","",IF(VLOOKUP($B153,名簿,3,FALSE)="","",VLOOKUP($B153,名簿,3,FALSE)))</f>
        <v/>
      </c>
      <c r="E153" s="308" t="str">
        <f>IF($B153="","",IF(VLOOKUP($B153,名簿,4,FALSE)="","",VLOOKUP($B153,名簿,4,FALSE)))</f>
        <v/>
      </c>
      <c r="F153" s="308" t="str">
        <f>IF($B153="","",IF(VLOOKUP($B153,名簿,5,FALSE)="","",VLOOKUP($B153,名簿,5,FALSE)))</f>
        <v/>
      </c>
      <c r="G153" s="343" t="str">
        <f>IF(VLOOKUP($A153,市男,5,FALSE)="","",VLOOKUP($A153,市男,5,FALSE))</f>
        <v/>
      </c>
      <c r="H153" s="327" t="str">
        <f>IF(VLOOKUP($A153,市男,6,FALSE)="","",VLOOKUP($A153,市男,6,FALSE))</f>
        <v/>
      </c>
      <c r="I153" s="343" t="str">
        <f>IF(VLOOKUP($A153,市男,7,FALSE)="","",VLOOKUP($A153,市男,7,FALSE))</f>
        <v/>
      </c>
      <c r="J153" s="327" t="str">
        <f>IF(VLOOKUP($A153,市男,8,FALSE)="","",VLOOKUP($A153,市男,8,FALSE))</f>
        <v/>
      </c>
      <c r="K153" s="343" t="str">
        <f>IF(VLOOKUP($A153,市男,9,FALSE)="","",VLOOKUP($A153,市男,9,FALSE))</f>
        <v/>
      </c>
      <c r="L153" s="327" t="str">
        <f>IF(VLOOKUP($A153,市男,10,FALSE)="","",VLOOKUP($A153,市男,10,FALSE))</f>
        <v/>
      </c>
      <c r="M153" s="308" t="str">
        <f>IF($B153="","",IF(VLOOKUP($B153,名簿,7,FALSE)="","",VLOOKUP($B153,名簿,7,FALSE)))</f>
        <v/>
      </c>
      <c r="N153" s="310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09"/>
      <c r="D154" s="21" t="str">
        <f>IF($B153="","",VLOOKUP($B153,名簿,2,FALSE))</f>
        <v/>
      </c>
      <c r="E154" s="309"/>
      <c r="F154" s="309"/>
      <c r="G154" s="344"/>
      <c r="H154" s="342"/>
      <c r="I154" s="344"/>
      <c r="J154" s="342"/>
      <c r="K154" s="344"/>
      <c r="L154" s="342"/>
      <c r="M154" s="309"/>
      <c r="N154" s="311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IF(SUM(市選入力!$F$4,市選入力!$Q$4)=0,"",SUM(市選入力!$F$4,市選入力!$Q$4))</f>
        <v/>
      </c>
      <c r="I156" s="323" t="str">
        <f>IF(H156="","",H156*名簿!$L$7)</f>
        <v/>
      </c>
      <c r="J156" s="325" t="s">
        <v>14</v>
      </c>
      <c r="K156" s="321" t="str">
        <f>IF(SUM(市選入力!$G$4,市選入力!$R$4)=0,"",SUM(市選入力!$G$4,市選入力!$R$4))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61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市選入力!$A$1</f>
        <v>厚木市陸上競技選手権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58"/>
      <c r="M161" s="5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6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62" t="s">
        <v>6</v>
      </c>
      <c r="D166" s="57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63" t="s">
        <v>7</v>
      </c>
      <c r="D167" s="56" t="s">
        <v>65</v>
      </c>
      <c r="E167" s="308"/>
      <c r="F167" s="308"/>
      <c r="G167" s="64" t="s">
        <v>17</v>
      </c>
      <c r="H167" s="17" t="s">
        <v>8</v>
      </c>
      <c r="I167" s="64" t="s">
        <v>18</v>
      </c>
      <c r="J167" s="17" t="s">
        <v>8</v>
      </c>
      <c r="K167" s="64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IF(VLOOKUP($A168,市男,2,FALSE)="","",VLOOKUP($A168,市男,2,FALSE))</f>
        <v/>
      </c>
      <c r="C168" s="330"/>
      <c r="D168" s="18" t="str">
        <f>IF($B168="","",IF(VLOOKUP($B168,名簿,3,FALSE)="","",VLOOKUP($B168,名簿,3,FALSE)))</f>
        <v/>
      </c>
      <c r="E168" s="330" t="str">
        <f>IF($B168="","",IF(VLOOKUP($B168,名簿,4,FALSE)="","",VLOOKUP($B168,名簿,4,FALSE)))</f>
        <v/>
      </c>
      <c r="F168" s="330" t="str">
        <f>IF($B168="","",IF(VLOOKUP($B168,名簿,5,FALSE)="","",VLOOKUP($B168,名簿,5,FALSE)))</f>
        <v/>
      </c>
      <c r="G168" s="346" t="str">
        <f>IF(VLOOKUP($A168,市男,5,FALSE)="","",VLOOKUP($A168,市男,5,FALSE))</f>
        <v/>
      </c>
      <c r="H168" s="345" t="str">
        <f>IF(VLOOKUP($A168,市男,6,FALSE)="","",VLOOKUP($A168,市男,6,FALSE))</f>
        <v/>
      </c>
      <c r="I168" s="346" t="str">
        <f>IF(VLOOKUP($A168,市男,7,FALSE)="","",VLOOKUP($A168,市男,7,FALSE))</f>
        <v/>
      </c>
      <c r="J168" s="345" t="str">
        <f>IF(VLOOKUP($A168,市男,8,FALSE)="","",VLOOKUP($A168,市男,8,FALSE))</f>
        <v/>
      </c>
      <c r="K168" s="346" t="str">
        <f>IF(VLOOKUP($A168,市男,9,FALSE)="","",VLOOKUP($A168,市男,9,FALSE))</f>
        <v/>
      </c>
      <c r="L168" s="345" t="str">
        <f>IF(VLOOKUP($A168,市男,10,FALSE)="","",VLOOKUP($A168,市男,10,FALSE))</f>
        <v/>
      </c>
      <c r="M168" s="330" t="str">
        <f>IF($B168="","",IF(VLOOKUP($B168,名簿,7,FALSE)="","",VLOOKUP($B168,名簿,7,FALSE)))</f>
        <v/>
      </c>
      <c r="N168" s="331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20"/>
      <c r="D169" s="19" t="str">
        <f>IF($B168="","",VLOOKUP($B168,名簿,2,FALSE))</f>
        <v/>
      </c>
      <c r="E169" s="320"/>
      <c r="F169" s="320"/>
      <c r="G169" s="328"/>
      <c r="H169" s="327"/>
      <c r="I169" s="328"/>
      <c r="J169" s="327"/>
      <c r="K169" s="328"/>
      <c r="L169" s="327"/>
      <c r="M169" s="320"/>
      <c r="N169" s="307"/>
    </row>
    <row r="170" spans="1:14" ht="13.5" customHeight="1" x14ac:dyDescent="0.15">
      <c r="A170" s="329">
        <f>A168+1</f>
        <v>62</v>
      </c>
      <c r="B170" s="320" t="str">
        <f>IF(VLOOKUP($A170,市男,2,FALSE)="","",VLOOKUP($A170,市男,2,FALSE))</f>
        <v/>
      </c>
      <c r="C170" s="320"/>
      <c r="D170" s="20" t="str">
        <f>IF($B170="","",IF(VLOOKUP($B170,名簿,3,FALSE)="","",VLOOKUP($B170,名簿,3,FALSE)))</f>
        <v/>
      </c>
      <c r="E170" s="320" t="str">
        <f>IF($B170="","",IF(VLOOKUP($B170,名簿,4,FALSE)="","",VLOOKUP($B170,名簿,4,FALSE)))</f>
        <v/>
      </c>
      <c r="F170" s="320" t="str">
        <f>IF($B170="","",IF(VLOOKUP($B170,名簿,5,FALSE)="","",VLOOKUP($B170,名簿,5,FALSE)))</f>
        <v/>
      </c>
      <c r="G170" s="328" t="str">
        <f>IF(VLOOKUP($A170,市男,5,FALSE)="","",VLOOKUP($A170,市男,5,FALSE))</f>
        <v/>
      </c>
      <c r="H170" s="327" t="str">
        <f>IF(VLOOKUP($A170,市男,6,FALSE)="","",VLOOKUP($A170,市男,6,FALSE))</f>
        <v/>
      </c>
      <c r="I170" s="328" t="str">
        <f>IF(VLOOKUP($A170,市男,7,FALSE)="","",VLOOKUP($A170,市男,7,FALSE))</f>
        <v/>
      </c>
      <c r="J170" s="327" t="str">
        <f>IF(VLOOKUP($A170,市男,8,FALSE)="","",VLOOKUP($A170,市男,8,FALSE))</f>
        <v/>
      </c>
      <c r="K170" s="328" t="str">
        <f>IF(VLOOKUP($A170,市男,9,FALSE)="","",VLOOKUP($A170,市男,9,FALSE))</f>
        <v/>
      </c>
      <c r="L170" s="327" t="str">
        <f>IF(VLOOKUP($A170,市男,10,FALSE)="","",VLOOKUP($A170,市男,10,FALSE))</f>
        <v/>
      </c>
      <c r="M170" s="320" t="str">
        <f>IF($B170="","",IF(VLOOKUP($B170,名簿,7,FALSE)="","",VLOOKUP($B170,名簿,7,FALSE)))</f>
        <v/>
      </c>
      <c r="N170" s="307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20"/>
      <c r="D171" s="19" t="str">
        <f>IF($B170="","",VLOOKUP($B170,名簿,2,FALSE))</f>
        <v/>
      </c>
      <c r="E171" s="320"/>
      <c r="F171" s="320"/>
      <c r="G171" s="328"/>
      <c r="H171" s="327"/>
      <c r="I171" s="328"/>
      <c r="J171" s="327"/>
      <c r="K171" s="328"/>
      <c r="L171" s="327"/>
      <c r="M171" s="320"/>
      <c r="N171" s="307"/>
    </row>
    <row r="172" spans="1:14" ht="13.5" customHeight="1" x14ac:dyDescent="0.15">
      <c r="A172" s="329">
        <f t="shared" ref="A172" si="54">A170+1</f>
        <v>63</v>
      </c>
      <c r="B172" s="320" t="str">
        <f>IF(VLOOKUP($A172,市男,2,FALSE)="","",VLOOKUP($A172,市男,2,FALSE))</f>
        <v/>
      </c>
      <c r="C172" s="320"/>
      <c r="D172" s="20" t="str">
        <f>IF($B172="","",IF(VLOOKUP($B172,名簿,3,FALSE)="","",VLOOKUP($B172,名簿,3,FALSE)))</f>
        <v/>
      </c>
      <c r="E172" s="320" t="str">
        <f>IF($B172="","",IF(VLOOKUP($B172,名簿,4,FALSE)="","",VLOOKUP($B172,名簿,4,FALSE)))</f>
        <v/>
      </c>
      <c r="F172" s="320" t="str">
        <f>IF($B172="","",IF(VLOOKUP($B172,名簿,5,FALSE)="","",VLOOKUP($B172,名簿,5,FALSE)))</f>
        <v/>
      </c>
      <c r="G172" s="328" t="str">
        <f>IF(VLOOKUP($A172,市男,5,FALSE)="","",VLOOKUP($A172,市男,5,FALSE))</f>
        <v/>
      </c>
      <c r="H172" s="327" t="str">
        <f>IF(VLOOKUP($A172,市男,6,FALSE)="","",VLOOKUP($A172,市男,6,FALSE))</f>
        <v/>
      </c>
      <c r="I172" s="328" t="str">
        <f>IF(VLOOKUP($A172,市男,7,FALSE)="","",VLOOKUP($A172,市男,7,FALSE))</f>
        <v/>
      </c>
      <c r="J172" s="327" t="str">
        <f>IF(VLOOKUP($A172,市男,8,FALSE)="","",VLOOKUP($A172,市男,8,FALSE))</f>
        <v/>
      </c>
      <c r="K172" s="328" t="str">
        <f>IF(VLOOKUP($A172,市男,9,FALSE)="","",VLOOKUP($A172,市男,9,FALSE))</f>
        <v/>
      </c>
      <c r="L172" s="327" t="str">
        <f>IF(VLOOKUP($A172,市男,10,FALSE)="","",VLOOKUP($A172,市男,10,FALSE))</f>
        <v/>
      </c>
      <c r="M172" s="320" t="str">
        <f>IF($B172="","",IF(VLOOKUP($B172,名簿,7,FALSE)="","",VLOOKUP($B172,名簿,7,FALSE)))</f>
        <v/>
      </c>
      <c r="N172" s="307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20"/>
      <c r="D173" s="19" t="str">
        <f>IF($B172="","",VLOOKUP($B172,名簿,2,FALSE))</f>
        <v/>
      </c>
      <c r="E173" s="320"/>
      <c r="F173" s="320"/>
      <c r="G173" s="328"/>
      <c r="H173" s="327"/>
      <c r="I173" s="328"/>
      <c r="J173" s="327"/>
      <c r="K173" s="328"/>
      <c r="L173" s="327"/>
      <c r="M173" s="320"/>
      <c r="N173" s="307"/>
    </row>
    <row r="174" spans="1:14" ht="13.5" customHeight="1" x14ac:dyDescent="0.15">
      <c r="A174" s="329">
        <f t="shared" ref="A174" si="55">A172+1</f>
        <v>64</v>
      </c>
      <c r="B174" s="320" t="str">
        <f>IF(VLOOKUP($A174,市男,2,FALSE)="","",VLOOKUP($A174,市男,2,FALSE))</f>
        <v/>
      </c>
      <c r="C174" s="320"/>
      <c r="D174" s="20" t="str">
        <f>IF($B174="","",IF(VLOOKUP($B174,名簿,3,FALSE)="","",VLOOKUP($B174,名簿,3,FALSE)))</f>
        <v/>
      </c>
      <c r="E174" s="320" t="str">
        <f>IF($B174="","",IF(VLOOKUP($B174,名簿,4,FALSE)="","",VLOOKUP($B174,名簿,4,FALSE)))</f>
        <v/>
      </c>
      <c r="F174" s="320" t="str">
        <f>IF($B174="","",IF(VLOOKUP($B174,名簿,5,FALSE)="","",VLOOKUP($B174,名簿,5,FALSE)))</f>
        <v/>
      </c>
      <c r="G174" s="328" t="str">
        <f>IF(VLOOKUP($A174,市男,5,FALSE)="","",VLOOKUP($A174,市男,5,FALSE))</f>
        <v/>
      </c>
      <c r="H174" s="327" t="str">
        <f>IF(VLOOKUP($A174,市男,6,FALSE)="","",VLOOKUP($A174,市男,6,FALSE))</f>
        <v/>
      </c>
      <c r="I174" s="328" t="str">
        <f>IF(VLOOKUP($A174,市男,7,FALSE)="","",VLOOKUP($A174,市男,7,FALSE))</f>
        <v/>
      </c>
      <c r="J174" s="327" t="str">
        <f>IF(VLOOKUP($A174,市男,8,FALSE)="","",VLOOKUP($A174,市男,8,FALSE))</f>
        <v/>
      </c>
      <c r="K174" s="328" t="str">
        <f>IF(VLOOKUP($A174,市男,9,FALSE)="","",VLOOKUP($A174,市男,9,FALSE))</f>
        <v/>
      </c>
      <c r="L174" s="327" t="str">
        <f>IF(VLOOKUP($A174,市男,10,FALSE)="","",VLOOKUP($A174,市男,10,FALSE))</f>
        <v/>
      </c>
      <c r="M174" s="320" t="str">
        <f>IF($B174="","",IF(VLOOKUP($B174,名簿,7,FALSE)="","",VLOOKUP($B174,名簿,7,FALSE)))</f>
        <v/>
      </c>
      <c r="N174" s="307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20"/>
      <c r="D175" s="19" t="str">
        <f>IF($B174="","",VLOOKUP($B174,名簿,2,FALSE))</f>
        <v/>
      </c>
      <c r="E175" s="320"/>
      <c r="F175" s="320"/>
      <c r="G175" s="328"/>
      <c r="H175" s="327"/>
      <c r="I175" s="328"/>
      <c r="J175" s="327"/>
      <c r="K175" s="328"/>
      <c r="L175" s="327"/>
      <c r="M175" s="320"/>
      <c r="N175" s="307"/>
    </row>
    <row r="176" spans="1:14" ht="13.5" customHeight="1" x14ac:dyDescent="0.15">
      <c r="A176" s="329">
        <f t="shared" ref="A176" si="56">A174+1</f>
        <v>65</v>
      </c>
      <c r="B176" s="320" t="str">
        <f>IF(VLOOKUP($A176,市男,2,FALSE)="","",VLOOKUP($A176,市男,2,FALSE))</f>
        <v/>
      </c>
      <c r="C176" s="320"/>
      <c r="D176" s="20" t="str">
        <f>IF($B176="","",IF(VLOOKUP($B176,名簿,3,FALSE)="","",VLOOKUP($B176,名簿,3,FALSE)))</f>
        <v/>
      </c>
      <c r="E176" s="320" t="str">
        <f>IF($B176="","",IF(VLOOKUP($B176,名簿,4,FALSE)="","",VLOOKUP($B176,名簿,4,FALSE)))</f>
        <v/>
      </c>
      <c r="F176" s="320" t="str">
        <f>IF($B176="","",IF(VLOOKUP($B176,名簿,5,FALSE)="","",VLOOKUP($B176,名簿,5,FALSE)))</f>
        <v/>
      </c>
      <c r="G176" s="328" t="str">
        <f>IF(VLOOKUP($A176,市男,5,FALSE)="","",VLOOKUP($A176,市男,5,FALSE))</f>
        <v/>
      </c>
      <c r="H176" s="327" t="str">
        <f>IF(VLOOKUP($A176,市男,6,FALSE)="","",VLOOKUP($A176,市男,6,FALSE))</f>
        <v/>
      </c>
      <c r="I176" s="328" t="str">
        <f>IF(VLOOKUP($A176,市男,7,FALSE)="","",VLOOKUP($A176,市男,7,FALSE))</f>
        <v/>
      </c>
      <c r="J176" s="327" t="str">
        <f>IF(VLOOKUP($A176,市男,8,FALSE)="","",VLOOKUP($A176,市男,8,FALSE))</f>
        <v/>
      </c>
      <c r="K176" s="328" t="str">
        <f>IF(VLOOKUP($A176,市男,9,FALSE)="","",VLOOKUP($A176,市男,9,FALSE))</f>
        <v/>
      </c>
      <c r="L176" s="327" t="str">
        <f>IF(VLOOKUP($A176,市男,10,FALSE)="","",VLOOKUP($A176,市男,10,FALSE))</f>
        <v/>
      </c>
      <c r="M176" s="320" t="str">
        <f>IF($B176="","",IF(VLOOKUP($B176,名簿,7,FALSE)="","",VLOOKUP($B176,名簿,7,FALSE)))</f>
        <v/>
      </c>
      <c r="N176" s="307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20"/>
      <c r="D177" s="19" t="str">
        <f>IF($B176="","",VLOOKUP($B176,名簿,2,FALSE))</f>
        <v/>
      </c>
      <c r="E177" s="320"/>
      <c r="F177" s="320"/>
      <c r="G177" s="328"/>
      <c r="H177" s="327"/>
      <c r="I177" s="328"/>
      <c r="J177" s="327"/>
      <c r="K177" s="328"/>
      <c r="L177" s="327"/>
      <c r="M177" s="320"/>
      <c r="N177" s="307"/>
    </row>
    <row r="178" spans="1:14" ht="13.5" customHeight="1" x14ac:dyDescent="0.15">
      <c r="A178" s="329">
        <f t="shared" ref="A178" si="57">A176+1</f>
        <v>66</v>
      </c>
      <c r="B178" s="320" t="str">
        <f>IF(VLOOKUP($A178,市男,2,FALSE)="","",VLOOKUP($A178,市男,2,FALSE))</f>
        <v/>
      </c>
      <c r="C178" s="320"/>
      <c r="D178" s="20" t="str">
        <f>IF($B178="","",IF(VLOOKUP($B178,名簿,3,FALSE)="","",VLOOKUP($B178,名簿,3,FALSE)))</f>
        <v/>
      </c>
      <c r="E178" s="320" t="str">
        <f>IF($B178="","",IF(VLOOKUP($B178,名簿,4,FALSE)="","",VLOOKUP($B178,名簿,4,FALSE)))</f>
        <v/>
      </c>
      <c r="F178" s="320" t="str">
        <f>IF($B178="","",IF(VLOOKUP($B178,名簿,5,FALSE)="","",VLOOKUP($B178,名簿,5,FALSE)))</f>
        <v/>
      </c>
      <c r="G178" s="328" t="str">
        <f>IF(VLOOKUP($A178,市男,5,FALSE)="","",VLOOKUP($A178,市男,5,FALSE))</f>
        <v/>
      </c>
      <c r="H178" s="327" t="str">
        <f>IF(VLOOKUP($A178,市男,6,FALSE)="","",VLOOKUP($A178,市男,6,FALSE))</f>
        <v/>
      </c>
      <c r="I178" s="328" t="str">
        <f>IF(VLOOKUP($A178,市男,7,FALSE)="","",VLOOKUP($A178,市男,7,FALSE))</f>
        <v/>
      </c>
      <c r="J178" s="327" t="str">
        <f>IF(VLOOKUP($A178,市男,8,FALSE)="","",VLOOKUP($A178,市男,8,FALSE))</f>
        <v/>
      </c>
      <c r="K178" s="328" t="str">
        <f>IF(VLOOKUP($A178,市男,9,FALSE)="","",VLOOKUP($A178,市男,9,FALSE))</f>
        <v/>
      </c>
      <c r="L178" s="327" t="str">
        <f>IF(VLOOKUP($A178,市男,10,FALSE)="","",VLOOKUP($A178,市男,10,FALSE))</f>
        <v/>
      </c>
      <c r="M178" s="320" t="str">
        <f>IF($B178="","",IF(VLOOKUP($B178,名簿,7,FALSE)="","",VLOOKUP($B178,名簿,7,FALSE)))</f>
        <v/>
      </c>
      <c r="N178" s="307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20"/>
      <c r="D179" s="19" t="str">
        <f>IF($B178="","",VLOOKUP($B178,名簿,2,FALSE))</f>
        <v/>
      </c>
      <c r="E179" s="320"/>
      <c r="F179" s="320"/>
      <c r="G179" s="328"/>
      <c r="H179" s="327"/>
      <c r="I179" s="328"/>
      <c r="J179" s="327"/>
      <c r="K179" s="328"/>
      <c r="L179" s="327"/>
      <c r="M179" s="320"/>
      <c r="N179" s="307"/>
    </row>
    <row r="180" spans="1:14" ht="13.5" customHeight="1" x14ac:dyDescent="0.15">
      <c r="A180" s="329">
        <f t="shared" ref="A180" si="58">A178+1</f>
        <v>67</v>
      </c>
      <c r="B180" s="320" t="str">
        <f>IF(VLOOKUP($A180,市男,2,FALSE)="","",VLOOKUP($A180,市男,2,FALSE))</f>
        <v/>
      </c>
      <c r="C180" s="320"/>
      <c r="D180" s="20" t="str">
        <f>IF($B180="","",IF(VLOOKUP($B180,名簿,3,FALSE)="","",VLOOKUP($B180,名簿,3,FALSE)))</f>
        <v/>
      </c>
      <c r="E180" s="320" t="str">
        <f>IF($B180="","",IF(VLOOKUP($B180,名簿,4,FALSE)="","",VLOOKUP($B180,名簿,4,FALSE)))</f>
        <v/>
      </c>
      <c r="F180" s="320" t="str">
        <f>IF($B180="","",IF(VLOOKUP($B180,名簿,5,FALSE)="","",VLOOKUP($B180,名簿,5,FALSE)))</f>
        <v/>
      </c>
      <c r="G180" s="328" t="str">
        <f>IF(VLOOKUP($A180,市男,5,FALSE)="","",VLOOKUP($A180,市男,5,FALSE))</f>
        <v/>
      </c>
      <c r="H180" s="327" t="str">
        <f>IF(VLOOKUP($A180,市男,6,FALSE)="","",VLOOKUP($A180,市男,6,FALSE))</f>
        <v/>
      </c>
      <c r="I180" s="328" t="str">
        <f>IF(VLOOKUP($A180,市男,7,FALSE)="","",VLOOKUP($A180,市男,7,FALSE))</f>
        <v/>
      </c>
      <c r="J180" s="327" t="str">
        <f>IF(VLOOKUP($A180,市男,8,FALSE)="","",VLOOKUP($A180,市男,8,FALSE))</f>
        <v/>
      </c>
      <c r="K180" s="328" t="str">
        <f>IF(VLOOKUP($A180,市男,9,FALSE)="","",VLOOKUP($A180,市男,9,FALSE))</f>
        <v/>
      </c>
      <c r="L180" s="327" t="str">
        <f>IF(VLOOKUP($A180,市男,10,FALSE)="","",VLOOKUP($A180,市男,10,FALSE))</f>
        <v/>
      </c>
      <c r="M180" s="320" t="str">
        <f>IF($B180="","",IF(VLOOKUP($B180,名簿,7,FALSE)="","",VLOOKUP($B180,名簿,7,FALSE)))</f>
        <v/>
      </c>
      <c r="N180" s="307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20"/>
      <c r="D181" s="19" t="str">
        <f>IF($B180="","",VLOOKUP($B180,名簿,2,FALSE))</f>
        <v/>
      </c>
      <c r="E181" s="320"/>
      <c r="F181" s="320"/>
      <c r="G181" s="328"/>
      <c r="H181" s="327"/>
      <c r="I181" s="328"/>
      <c r="J181" s="327"/>
      <c r="K181" s="328"/>
      <c r="L181" s="327"/>
      <c r="M181" s="320"/>
      <c r="N181" s="307"/>
    </row>
    <row r="182" spans="1:14" ht="13.5" customHeight="1" x14ac:dyDescent="0.15">
      <c r="A182" s="329">
        <f t="shared" ref="A182" si="59">A180+1</f>
        <v>68</v>
      </c>
      <c r="B182" s="320" t="str">
        <f>IF(VLOOKUP($A182,市男,2,FALSE)="","",VLOOKUP($A182,市男,2,FALSE))</f>
        <v/>
      </c>
      <c r="C182" s="320"/>
      <c r="D182" s="20" t="str">
        <f>IF($B182="","",IF(VLOOKUP($B182,名簿,3,FALSE)="","",VLOOKUP($B182,名簿,3,FALSE)))</f>
        <v/>
      </c>
      <c r="E182" s="320" t="str">
        <f>IF($B182="","",IF(VLOOKUP($B182,名簿,4,FALSE)="","",VLOOKUP($B182,名簿,4,FALSE)))</f>
        <v/>
      </c>
      <c r="F182" s="320" t="str">
        <f>IF($B182="","",IF(VLOOKUP($B182,名簿,5,FALSE)="","",VLOOKUP($B182,名簿,5,FALSE)))</f>
        <v/>
      </c>
      <c r="G182" s="328" t="str">
        <f>IF(VLOOKUP($A182,市男,5,FALSE)="","",VLOOKUP($A182,市男,5,FALSE))</f>
        <v/>
      </c>
      <c r="H182" s="327" t="str">
        <f>IF(VLOOKUP($A182,市男,6,FALSE)="","",VLOOKUP($A182,市男,6,FALSE))</f>
        <v/>
      </c>
      <c r="I182" s="328" t="str">
        <f>IF(VLOOKUP($A182,市男,7,FALSE)="","",VLOOKUP($A182,市男,7,FALSE))</f>
        <v/>
      </c>
      <c r="J182" s="327" t="str">
        <f>IF(VLOOKUP($A182,市男,8,FALSE)="","",VLOOKUP($A182,市男,8,FALSE))</f>
        <v/>
      </c>
      <c r="K182" s="328" t="str">
        <f>IF(VLOOKUP($A182,市男,9,FALSE)="","",VLOOKUP($A182,市男,9,FALSE))</f>
        <v/>
      </c>
      <c r="L182" s="327" t="str">
        <f>IF(VLOOKUP($A182,市男,10,FALSE)="","",VLOOKUP($A182,市男,10,FALSE))</f>
        <v/>
      </c>
      <c r="M182" s="320" t="str">
        <f>IF($B182="","",IF(VLOOKUP($B182,名簿,7,FALSE)="","",VLOOKUP($B182,名簿,7,FALSE)))</f>
        <v/>
      </c>
      <c r="N182" s="307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20"/>
      <c r="D183" s="19" t="str">
        <f>IF($B182="","",VLOOKUP($B182,名簿,2,FALSE))</f>
        <v/>
      </c>
      <c r="E183" s="320"/>
      <c r="F183" s="320"/>
      <c r="G183" s="328"/>
      <c r="H183" s="327"/>
      <c r="I183" s="328"/>
      <c r="J183" s="327"/>
      <c r="K183" s="328"/>
      <c r="L183" s="327"/>
      <c r="M183" s="320"/>
      <c r="N183" s="307"/>
    </row>
    <row r="184" spans="1:14" ht="13.5" customHeight="1" x14ac:dyDescent="0.15">
      <c r="A184" s="329">
        <f t="shared" ref="A184" si="60">A182+1</f>
        <v>69</v>
      </c>
      <c r="B184" s="320" t="str">
        <f>IF(VLOOKUP($A184,市男,2,FALSE)="","",VLOOKUP($A184,市男,2,FALSE))</f>
        <v/>
      </c>
      <c r="C184" s="320"/>
      <c r="D184" s="20" t="str">
        <f>IF($B184="","",IF(VLOOKUP($B184,名簿,3,FALSE)="","",VLOOKUP($B184,名簿,3,FALSE)))</f>
        <v/>
      </c>
      <c r="E184" s="320" t="str">
        <f>IF($B184="","",IF(VLOOKUP($B184,名簿,4,FALSE)="","",VLOOKUP($B184,名簿,4,FALSE)))</f>
        <v/>
      </c>
      <c r="F184" s="320" t="str">
        <f>IF($B184="","",IF(VLOOKUP($B184,名簿,5,FALSE)="","",VLOOKUP($B184,名簿,5,FALSE)))</f>
        <v/>
      </c>
      <c r="G184" s="328" t="str">
        <f>IF(VLOOKUP($A184,市男,5,FALSE)="","",VLOOKUP($A184,市男,5,FALSE))</f>
        <v/>
      </c>
      <c r="H184" s="327" t="str">
        <f>IF(VLOOKUP($A184,市男,6,FALSE)="","",VLOOKUP($A184,市男,6,FALSE))</f>
        <v/>
      </c>
      <c r="I184" s="328" t="str">
        <f>IF(VLOOKUP($A184,市男,7,FALSE)="","",VLOOKUP($A184,市男,7,FALSE))</f>
        <v/>
      </c>
      <c r="J184" s="327" t="str">
        <f>IF(VLOOKUP($A184,市男,8,FALSE)="","",VLOOKUP($A184,市男,8,FALSE))</f>
        <v/>
      </c>
      <c r="K184" s="328" t="str">
        <f>IF(VLOOKUP($A184,市男,9,FALSE)="","",VLOOKUP($A184,市男,9,FALSE))</f>
        <v/>
      </c>
      <c r="L184" s="327" t="str">
        <f>IF(VLOOKUP($A184,市男,10,FALSE)="","",VLOOKUP($A184,市男,10,FALSE))</f>
        <v/>
      </c>
      <c r="M184" s="320" t="str">
        <f>IF($B184="","",IF(VLOOKUP($B184,名簿,7,FALSE)="","",VLOOKUP($B184,名簿,7,FALSE)))</f>
        <v/>
      </c>
      <c r="N184" s="307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20"/>
      <c r="D185" s="19" t="str">
        <f>IF($B184="","",VLOOKUP($B184,名簿,2,FALSE))</f>
        <v/>
      </c>
      <c r="E185" s="320"/>
      <c r="F185" s="320"/>
      <c r="G185" s="328"/>
      <c r="H185" s="327"/>
      <c r="I185" s="328"/>
      <c r="J185" s="327"/>
      <c r="K185" s="328"/>
      <c r="L185" s="327"/>
      <c r="M185" s="320"/>
      <c r="N185" s="307"/>
    </row>
    <row r="186" spans="1:14" ht="13.5" customHeight="1" x14ac:dyDescent="0.15">
      <c r="A186" s="329">
        <f t="shared" ref="A186" si="61">A184+1</f>
        <v>70</v>
      </c>
      <c r="B186" s="320" t="str">
        <f>IF(VLOOKUP($A186,市男,2,FALSE)="","",VLOOKUP($A186,市男,2,FALSE))</f>
        <v/>
      </c>
      <c r="C186" s="320"/>
      <c r="D186" s="20" t="str">
        <f>IF($B186="","",IF(VLOOKUP($B186,名簿,3,FALSE)="","",VLOOKUP($B186,名簿,3,FALSE)))</f>
        <v/>
      </c>
      <c r="E186" s="320" t="str">
        <f>IF($B186="","",IF(VLOOKUP($B186,名簿,4,FALSE)="","",VLOOKUP($B186,名簿,4,FALSE)))</f>
        <v/>
      </c>
      <c r="F186" s="320" t="str">
        <f>IF($B186="","",IF(VLOOKUP($B186,名簿,5,FALSE)="","",VLOOKUP($B186,名簿,5,FALSE)))</f>
        <v/>
      </c>
      <c r="G186" s="328" t="str">
        <f>IF(VLOOKUP($A186,市男,5,FALSE)="","",VLOOKUP($A186,市男,5,FALSE))</f>
        <v/>
      </c>
      <c r="H186" s="327" t="str">
        <f>IF(VLOOKUP($A186,市男,6,FALSE)="","",VLOOKUP($A186,市男,6,FALSE))</f>
        <v/>
      </c>
      <c r="I186" s="328" t="str">
        <f>IF(VLOOKUP($A186,市男,7,FALSE)="","",VLOOKUP($A186,市男,7,FALSE))</f>
        <v/>
      </c>
      <c r="J186" s="327" t="str">
        <f>IF(VLOOKUP($A186,市男,8,FALSE)="","",VLOOKUP($A186,市男,8,FALSE))</f>
        <v/>
      </c>
      <c r="K186" s="328" t="str">
        <f>IF(VLOOKUP($A186,市男,9,FALSE)="","",VLOOKUP($A186,市男,9,FALSE))</f>
        <v/>
      </c>
      <c r="L186" s="327" t="str">
        <f>IF(VLOOKUP($A186,市男,10,FALSE)="","",VLOOKUP($A186,市男,10,FALSE))</f>
        <v/>
      </c>
      <c r="M186" s="320" t="str">
        <f>IF($B186="","",IF(VLOOKUP($B186,名簿,7,FALSE)="","",VLOOKUP($B186,名簿,7,FALSE)))</f>
        <v/>
      </c>
      <c r="N186" s="307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20"/>
      <c r="D187" s="19" t="str">
        <f>IF($B186="","",VLOOKUP($B186,名簿,2,FALSE))</f>
        <v/>
      </c>
      <c r="E187" s="320"/>
      <c r="F187" s="320"/>
      <c r="G187" s="328"/>
      <c r="H187" s="327"/>
      <c r="I187" s="328"/>
      <c r="J187" s="327"/>
      <c r="K187" s="328"/>
      <c r="L187" s="327"/>
      <c r="M187" s="320"/>
      <c r="N187" s="307"/>
    </row>
    <row r="188" spans="1:14" ht="13.5" customHeight="1" x14ac:dyDescent="0.15">
      <c r="A188" s="329">
        <f t="shared" ref="A188" si="62">A186+1</f>
        <v>71</v>
      </c>
      <c r="B188" s="320" t="str">
        <f>IF(VLOOKUP($A188,市男,2,FALSE)="","",VLOOKUP($A188,市男,2,FALSE))</f>
        <v/>
      </c>
      <c r="C188" s="320"/>
      <c r="D188" s="20" t="str">
        <f>IF($B188="","",IF(VLOOKUP($B188,名簿,3,FALSE)="","",VLOOKUP($B188,名簿,3,FALSE)))</f>
        <v/>
      </c>
      <c r="E188" s="320" t="str">
        <f>IF($B188="","",IF(VLOOKUP($B188,名簿,4,FALSE)="","",VLOOKUP($B188,名簿,4,FALSE)))</f>
        <v/>
      </c>
      <c r="F188" s="320" t="str">
        <f>IF($B188="","",IF(VLOOKUP($B188,名簿,5,FALSE)="","",VLOOKUP($B188,名簿,5,FALSE)))</f>
        <v/>
      </c>
      <c r="G188" s="328" t="str">
        <f>IF(VLOOKUP($A188,市男,5,FALSE)="","",VLOOKUP($A188,市男,5,FALSE))</f>
        <v/>
      </c>
      <c r="H188" s="327" t="str">
        <f>IF(VLOOKUP($A188,市男,6,FALSE)="","",VLOOKUP($A188,市男,6,FALSE))</f>
        <v/>
      </c>
      <c r="I188" s="328" t="str">
        <f>IF(VLOOKUP($A188,市男,7,FALSE)="","",VLOOKUP($A188,市男,7,FALSE))</f>
        <v/>
      </c>
      <c r="J188" s="327" t="str">
        <f>IF(VLOOKUP($A188,市男,8,FALSE)="","",VLOOKUP($A188,市男,8,FALSE))</f>
        <v/>
      </c>
      <c r="K188" s="328" t="str">
        <f>IF(VLOOKUP($A188,市男,9,FALSE)="","",VLOOKUP($A188,市男,9,FALSE))</f>
        <v/>
      </c>
      <c r="L188" s="327" t="str">
        <f>IF(VLOOKUP($A188,市男,10,FALSE)="","",VLOOKUP($A188,市男,10,FALSE))</f>
        <v/>
      </c>
      <c r="M188" s="320" t="str">
        <f>IF($B188="","",IF(VLOOKUP($B188,名簿,7,FALSE)="","",VLOOKUP($B188,名簿,7,FALSE)))</f>
        <v/>
      </c>
      <c r="N188" s="307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20"/>
      <c r="D189" s="19" t="str">
        <f>IF($B188="","",VLOOKUP($B188,名簿,2,FALSE))</f>
        <v/>
      </c>
      <c r="E189" s="320"/>
      <c r="F189" s="320"/>
      <c r="G189" s="328"/>
      <c r="H189" s="327"/>
      <c r="I189" s="328"/>
      <c r="J189" s="327"/>
      <c r="K189" s="328"/>
      <c r="L189" s="327"/>
      <c r="M189" s="320"/>
      <c r="N189" s="307"/>
    </row>
    <row r="190" spans="1:14" ht="13.5" customHeight="1" x14ac:dyDescent="0.15">
      <c r="A190" s="329">
        <f t="shared" ref="A190" si="63">A188+1</f>
        <v>72</v>
      </c>
      <c r="B190" s="320" t="str">
        <f>IF(VLOOKUP($A190,市男,2,FALSE)="","",VLOOKUP($A190,市男,2,FALSE))</f>
        <v/>
      </c>
      <c r="C190" s="320"/>
      <c r="D190" s="20" t="str">
        <f>IF($B190="","",IF(VLOOKUP($B190,名簿,3,FALSE)="","",VLOOKUP($B190,名簿,3,FALSE)))</f>
        <v/>
      </c>
      <c r="E190" s="320" t="str">
        <f>IF($B190="","",IF(VLOOKUP($B190,名簿,4,FALSE)="","",VLOOKUP($B190,名簿,4,FALSE)))</f>
        <v/>
      </c>
      <c r="F190" s="320" t="str">
        <f>IF($B190="","",IF(VLOOKUP($B190,名簿,5,FALSE)="","",VLOOKUP($B190,名簿,5,FALSE)))</f>
        <v/>
      </c>
      <c r="G190" s="328" t="str">
        <f>IF(VLOOKUP($A190,市男,5,FALSE)="","",VLOOKUP($A190,市男,5,FALSE))</f>
        <v/>
      </c>
      <c r="H190" s="327" t="str">
        <f>IF(VLOOKUP($A190,市男,6,FALSE)="","",VLOOKUP($A190,市男,6,FALSE))</f>
        <v/>
      </c>
      <c r="I190" s="328" t="str">
        <f>IF(VLOOKUP($A190,市男,7,FALSE)="","",VLOOKUP($A190,市男,7,FALSE))</f>
        <v/>
      </c>
      <c r="J190" s="327" t="str">
        <f>IF(VLOOKUP($A190,市男,8,FALSE)="","",VLOOKUP($A190,市男,8,FALSE))</f>
        <v/>
      </c>
      <c r="K190" s="328" t="str">
        <f>IF(VLOOKUP($A190,市男,9,FALSE)="","",VLOOKUP($A190,市男,9,FALSE))</f>
        <v/>
      </c>
      <c r="L190" s="327" t="str">
        <f>IF(VLOOKUP($A190,市男,10,FALSE)="","",VLOOKUP($A190,市男,10,FALSE))</f>
        <v/>
      </c>
      <c r="M190" s="320" t="str">
        <f>IF($B190="","",IF(VLOOKUP($B190,名簿,7,FALSE)="","",VLOOKUP($B190,名簿,7,FALSE)))</f>
        <v/>
      </c>
      <c r="N190" s="307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20"/>
      <c r="D191" s="19" t="str">
        <f>IF($B190="","",VLOOKUP($B190,名簿,2,FALSE))</f>
        <v/>
      </c>
      <c r="E191" s="320"/>
      <c r="F191" s="320"/>
      <c r="G191" s="328"/>
      <c r="H191" s="327"/>
      <c r="I191" s="328"/>
      <c r="J191" s="327"/>
      <c r="K191" s="328"/>
      <c r="L191" s="327"/>
      <c r="M191" s="320"/>
      <c r="N191" s="307"/>
    </row>
    <row r="192" spans="1:14" ht="13.5" customHeight="1" x14ac:dyDescent="0.15">
      <c r="A192" s="329">
        <f t="shared" ref="A192" si="64">A190+1</f>
        <v>73</v>
      </c>
      <c r="B192" s="320" t="str">
        <f>IF(VLOOKUP($A192,市男,2,FALSE)="","",VLOOKUP($A192,市男,2,FALSE))</f>
        <v/>
      </c>
      <c r="C192" s="320"/>
      <c r="D192" s="20" t="str">
        <f>IF($B192="","",IF(VLOOKUP($B192,名簿,3,FALSE)="","",VLOOKUP($B192,名簿,3,FALSE)))</f>
        <v/>
      </c>
      <c r="E192" s="320" t="str">
        <f>IF($B192="","",IF(VLOOKUP($B192,名簿,4,FALSE)="","",VLOOKUP($B192,名簿,4,FALSE)))</f>
        <v/>
      </c>
      <c r="F192" s="320" t="str">
        <f>IF($B192="","",IF(VLOOKUP($B192,名簿,5,FALSE)="","",VLOOKUP($B192,名簿,5,FALSE)))</f>
        <v/>
      </c>
      <c r="G192" s="328" t="str">
        <f>IF(VLOOKUP($A192,市男,5,FALSE)="","",VLOOKUP($A192,市男,5,FALSE))</f>
        <v/>
      </c>
      <c r="H192" s="327" t="str">
        <f>IF(VLOOKUP($A192,市男,6,FALSE)="","",VLOOKUP($A192,市男,6,FALSE))</f>
        <v/>
      </c>
      <c r="I192" s="328" t="str">
        <f>IF(VLOOKUP($A192,市男,7,FALSE)="","",VLOOKUP($A192,市男,7,FALSE))</f>
        <v/>
      </c>
      <c r="J192" s="327" t="str">
        <f>IF(VLOOKUP($A192,市男,8,FALSE)="","",VLOOKUP($A192,市男,8,FALSE))</f>
        <v/>
      </c>
      <c r="K192" s="328" t="str">
        <f>IF(VLOOKUP($A192,市男,9,FALSE)="","",VLOOKUP($A192,市男,9,FALSE))</f>
        <v/>
      </c>
      <c r="L192" s="327" t="str">
        <f>IF(VLOOKUP($A192,市男,10,FALSE)="","",VLOOKUP($A192,市男,10,FALSE))</f>
        <v/>
      </c>
      <c r="M192" s="320" t="str">
        <f>IF($B192="","",IF(VLOOKUP($B192,名簿,7,FALSE)="","",VLOOKUP($B192,名簿,7,FALSE)))</f>
        <v/>
      </c>
      <c r="N192" s="307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20"/>
      <c r="D193" s="19" t="str">
        <f>IF($B192="","",VLOOKUP($B192,名簿,2,FALSE))</f>
        <v/>
      </c>
      <c r="E193" s="320"/>
      <c r="F193" s="320"/>
      <c r="G193" s="328"/>
      <c r="H193" s="327"/>
      <c r="I193" s="328"/>
      <c r="J193" s="327"/>
      <c r="K193" s="328"/>
      <c r="L193" s="327"/>
      <c r="M193" s="320"/>
      <c r="N193" s="307"/>
    </row>
    <row r="194" spans="1:14" ht="13.5" customHeight="1" x14ac:dyDescent="0.15">
      <c r="A194" s="329">
        <f t="shared" ref="A194" si="65">A192+1</f>
        <v>74</v>
      </c>
      <c r="B194" s="320" t="str">
        <f>IF(VLOOKUP($A194,市男,2,FALSE)="","",VLOOKUP($A194,市男,2,FALSE))</f>
        <v/>
      </c>
      <c r="C194" s="320"/>
      <c r="D194" s="20" t="str">
        <f>IF($B194="","",IF(VLOOKUP($B194,名簿,3,FALSE)="","",VLOOKUP($B194,名簿,3,FALSE)))</f>
        <v/>
      </c>
      <c r="E194" s="320" t="str">
        <f>IF($B194="","",IF(VLOOKUP($B194,名簿,4,FALSE)="","",VLOOKUP($B194,名簿,4,FALSE)))</f>
        <v/>
      </c>
      <c r="F194" s="320" t="str">
        <f>IF($B194="","",IF(VLOOKUP($B194,名簿,5,FALSE)="","",VLOOKUP($B194,名簿,5,FALSE)))</f>
        <v/>
      </c>
      <c r="G194" s="328" t="str">
        <f>IF(VLOOKUP($A194,市男,5,FALSE)="","",VLOOKUP($A194,市男,5,FALSE))</f>
        <v/>
      </c>
      <c r="H194" s="327" t="str">
        <f>IF(VLOOKUP($A194,市男,6,FALSE)="","",VLOOKUP($A194,市男,6,FALSE))</f>
        <v/>
      </c>
      <c r="I194" s="328" t="str">
        <f>IF(VLOOKUP($A194,市男,7,FALSE)="","",VLOOKUP($A194,市男,7,FALSE))</f>
        <v/>
      </c>
      <c r="J194" s="327" t="str">
        <f>IF(VLOOKUP($A194,市男,8,FALSE)="","",VLOOKUP($A194,市男,8,FALSE))</f>
        <v/>
      </c>
      <c r="K194" s="328" t="str">
        <f>IF(VLOOKUP($A194,市男,9,FALSE)="","",VLOOKUP($A194,市男,9,FALSE))</f>
        <v/>
      </c>
      <c r="L194" s="327" t="str">
        <f>IF(VLOOKUP($A194,市男,10,FALSE)="","",VLOOKUP($A194,市男,10,FALSE))</f>
        <v/>
      </c>
      <c r="M194" s="320" t="str">
        <f>IF($B194="","",IF(VLOOKUP($B194,名簿,7,FALSE)="","",VLOOKUP($B194,名簿,7,FALSE)))</f>
        <v/>
      </c>
      <c r="N194" s="307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20"/>
      <c r="D195" s="19" t="str">
        <f>IF($B194="","",VLOOKUP($B194,名簿,2,FALSE))</f>
        <v/>
      </c>
      <c r="E195" s="320"/>
      <c r="F195" s="320"/>
      <c r="G195" s="328"/>
      <c r="H195" s="327"/>
      <c r="I195" s="328"/>
      <c r="J195" s="327"/>
      <c r="K195" s="328"/>
      <c r="L195" s="327"/>
      <c r="M195" s="320"/>
      <c r="N195" s="307"/>
    </row>
    <row r="196" spans="1:14" ht="13.5" customHeight="1" x14ac:dyDescent="0.15">
      <c r="A196" s="329">
        <f t="shared" ref="A196" si="66">A194+1</f>
        <v>75</v>
      </c>
      <c r="B196" s="320" t="str">
        <f>IF(VLOOKUP($A196,市男,2,FALSE)="","",VLOOKUP($A196,市男,2,FALSE))</f>
        <v/>
      </c>
      <c r="C196" s="320"/>
      <c r="D196" s="20" t="str">
        <f>IF($B196="","",IF(VLOOKUP($B196,名簿,3,FALSE)="","",VLOOKUP($B196,名簿,3,FALSE)))</f>
        <v/>
      </c>
      <c r="E196" s="320" t="str">
        <f>IF($B196="","",IF(VLOOKUP($B196,名簿,4,FALSE)="","",VLOOKUP($B196,名簿,4,FALSE)))</f>
        <v/>
      </c>
      <c r="F196" s="320" t="str">
        <f>IF($B196="","",IF(VLOOKUP($B196,名簿,5,FALSE)="","",VLOOKUP($B196,名簿,5,FALSE)))</f>
        <v/>
      </c>
      <c r="G196" s="328" t="str">
        <f>IF(VLOOKUP($A196,市男,5,FALSE)="","",VLOOKUP($A196,市男,5,FALSE))</f>
        <v/>
      </c>
      <c r="H196" s="327" t="str">
        <f>IF(VLOOKUP($A196,市男,6,FALSE)="","",VLOOKUP($A196,市男,6,FALSE))</f>
        <v/>
      </c>
      <c r="I196" s="328" t="str">
        <f>IF(VLOOKUP($A196,市男,7,FALSE)="","",VLOOKUP($A196,市男,7,FALSE))</f>
        <v/>
      </c>
      <c r="J196" s="327" t="str">
        <f>IF(VLOOKUP($A196,市男,8,FALSE)="","",VLOOKUP($A196,市男,8,FALSE))</f>
        <v/>
      </c>
      <c r="K196" s="328" t="str">
        <f>IF(VLOOKUP($A196,市男,9,FALSE)="","",VLOOKUP($A196,市男,9,FALSE))</f>
        <v/>
      </c>
      <c r="L196" s="327" t="str">
        <f>IF(VLOOKUP($A196,市男,10,FALSE)="","",VLOOKUP($A196,市男,10,FALSE))</f>
        <v/>
      </c>
      <c r="M196" s="320" t="str">
        <f>IF($B196="","",IF(VLOOKUP($B196,名簿,7,FALSE)="","",VLOOKUP($B196,名簿,7,FALSE)))</f>
        <v/>
      </c>
      <c r="N196" s="307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20"/>
      <c r="D197" s="19" t="str">
        <f>IF($B196="","",VLOOKUP($B196,名簿,2,FALSE))</f>
        <v/>
      </c>
      <c r="E197" s="320"/>
      <c r="F197" s="320"/>
      <c r="G197" s="328"/>
      <c r="H197" s="327"/>
      <c r="I197" s="328"/>
      <c r="J197" s="327"/>
      <c r="K197" s="328"/>
      <c r="L197" s="327"/>
      <c r="M197" s="320"/>
      <c r="N197" s="307"/>
    </row>
    <row r="198" spans="1:14" ht="13.5" customHeight="1" x14ac:dyDescent="0.15">
      <c r="A198" s="329">
        <f t="shared" ref="A198" si="67">A196+1</f>
        <v>76</v>
      </c>
      <c r="B198" s="320" t="str">
        <f>IF(VLOOKUP($A198,市男,2,FALSE)="","",VLOOKUP($A198,市男,2,FALSE))</f>
        <v/>
      </c>
      <c r="C198" s="320"/>
      <c r="D198" s="20" t="str">
        <f>IF($B198="","",IF(VLOOKUP($B198,名簿,3,FALSE)="","",VLOOKUP($B198,名簿,3,FALSE)))</f>
        <v/>
      </c>
      <c r="E198" s="320" t="str">
        <f>IF($B198="","",IF(VLOOKUP($B198,名簿,4,FALSE)="","",VLOOKUP($B198,名簿,4,FALSE)))</f>
        <v/>
      </c>
      <c r="F198" s="320" t="str">
        <f>IF($B198="","",IF(VLOOKUP($B198,名簿,5,FALSE)="","",VLOOKUP($B198,名簿,5,FALSE)))</f>
        <v/>
      </c>
      <c r="G198" s="328" t="str">
        <f>IF(VLOOKUP($A198,市男,5,FALSE)="","",VLOOKUP($A198,市男,5,FALSE))</f>
        <v/>
      </c>
      <c r="H198" s="327" t="str">
        <f>IF(VLOOKUP($A198,市男,6,FALSE)="","",VLOOKUP($A198,市男,6,FALSE))</f>
        <v/>
      </c>
      <c r="I198" s="328" t="str">
        <f>IF(VLOOKUP($A198,市男,7,FALSE)="","",VLOOKUP($A198,市男,7,FALSE))</f>
        <v/>
      </c>
      <c r="J198" s="327" t="str">
        <f>IF(VLOOKUP($A198,市男,8,FALSE)="","",VLOOKUP($A198,市男,8,FALSE))</f>
        <v/>
      </c>
      <c r="K198" s="328" t="str">
        <f>IF(VLOOKUP($A198,市男,9,FALSE)="","",VLOOKUP($A198,市男,9,FALSE))</f>
        <v/>
      </c>
      <c r="L198" s="327" t="str">
        <f>IF(VLOOKUP($A198,市男,10,FALSE)="","",VLOOKUP($A198,市男,10,FALSE))</f>
        <v/>
      </c>
      <c r="M198" s="320" t="str">
        <f>IF($B198="","",IF(VLOOKUP($B198,名簿,7,FALSE)="","",VLOOKUP($B198,名簿,7,FALSE)))</f>
        <v/>
      </c>
      <c r="N198" s="307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20"/>
      <c r="D199" s="19" t="str">
        <f>IF($B198="","",VLOOKUP($B198,名簿,2,FALSE))</f>
        <v/>
      </c>
      <c r="E199" s="320"/>
      <c r="F199" s="320"/>
      <c r="G199" s="328"/>
      <c r="H199" s="327"/>
      <c r="I199" s="328"/>
      <c r="J199" s="327"/>
      <c r="K199" s="328"/>
      <c r="L199" s="327"/>
      <c r="M199" s="320"/>
      <c r="N199" s="307"/>
    </row>
    <row r="200" spans="1:14" ht="13.5" customHeight="1" x14ac:dyDescent="0.15">
      <c r="A200" s="329">
        <f t="shared" ref="A200" si="68">A198+1</f>
        <v>77</v>
      </c>
      <c r="B200" s="320" t="str">
        <f>IF(VLOOKUP($A200,市男,2,FALSE)="","",VLOOKUP($A200,市男,2,FALSE))</f>
        <v/>
      </c>
      <c r="C200" s="320"/>
      <c r="D200" s="20" t="str">
        <f>IF($B200="","",IF(VLOOKUP($B200,名簿,3,FALSE)="","",VLOOKUP($B200,名簿,3,FALSE)))</f>
        <v/>
      </c>
      <c r="E200" s="320" t="str">
        <f>IF($B200="","",IF(VLOOKUP($B200,名簿,4,FALSE)="","",VLOOKUP($B200,名簿,4,FALSE)))</f>
        <v/>
      </c>
      <c r="F200" s="320" t="str">
        <f>IF($B200="","",IF(VLOOKUP($B200,名簿,5,FALSE)="","",VLOOKUP($B200,名簿,5,FALSE)))</f>
        <v/>
      </c>
      <c r="G200" s="328" t="str">
        <f>IF(VLOOKUP($A200,市男,5,FALSE)="","",VLOOKUP($A200,市男,5,FALSE))</f>
        <v/>
      </c>
      <c r="H200" s="327" t="str">
        <f>IF(VLOOKUP($A200,市男,6,FALSE)="","",VLOOKUP($A200,市男,6,FALSE))</f>
        <v/>
      </c>
      <c r="I200" s="328" t="str">
        <f>IF(VLOOKUP($A200,市男,7,FALSE)="","",VLOOKUP($A200,市男,7,FALSE))</f>
        <v/>
      </c>
      <c r="J200" s="327" t="str">
        <f>IF(VLOOKUP($A200,市男,8,FALSE)="","",VLOOKUP($A200,市男,8,FALSE))</f>
        <v/>
      </c>
      <c r="K200" s="328" t="str">
        <f>IF(VLOOKUP($A200,市男,9,FALSE)="","",VLOOKUP($A200,市男,9,FALSE))</f>
        <v/>
      </c>
      <c r="L200" s="327" t="str">
        <f>IF(VLOOKUP($A200,市男,10,FALSE)="","",VLOOKUP($A200,市男,10,FALSE))</f>
        <v/>
      </c>
      <c r="M200" s="320" t="str">
        <f>IF($B200="","",IF(VLOOKUP($B200,名簿,7,FALSE)="","",VLOOKUP($B200,名簿,7,FALSE)))</f>
        <v/>
      </c>
      <c r="N200" s="307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20"/>
      <c r="D201" s="19" t="str">
        <f>IF($B200="","",VLOOKUP($B200,名簿,2,FALSE))</f>
        <v/>
      </c>
      <c r="E201" s="320"/>
      <c r="F201" s="320"/>
      <c r="G201" s="328"/>
      <c r="H201" s="327"/>
      <c r="I201" s="328"/>
      <c r="J201" s="327"/>
      <c r="K201" s="328"/>
      <c r="L201" s="327"/>
      <c r="M201" s="320"/>
      <c r="N201" s="307"/>
    </row>
    <row r="202" spans="1:14" ht="13.5" customHeight="1" x14ac:dyDescent="0.15">
      <c r="A202" s="329">
        <f t="shared" ref="A202" si="69">A200+1</f>
        <v>78</v>
      </c>
      <c r="B202" s="320" t="str">
        <f>IF(VLOOKUP($A202,市男,2,FALSE)="","",VLOOKUP($A202,市男,2,FALSE))</f>
        <v/>
      </c>
      <c r="C202" s="320"/>
      <c r="D202" s="20" t="str">
        <f>IF($B202="","",IF(VLOOKUP($B202,名簿,3,FALSE)="","",VLOOKUP($B202,名簿,3,FALSE)))</f>
        <v/>
      </c>
      <c r="E202" s="320" t="str">
        <f>IF($B202="","",IF(VLOOKUP($B202,名簿,4,FALSE)="","",VLOOKUP($B202,名簿,4,FALSE)))</f>
        <v/>
      </c>
      <c r="F202" s="320" t="str">
        <f>IF($B202="","",IF(VLOOKUP($B202,名簿,5,FALSE)="","",VLOOKUP($B202,名簿,5,FALSE)))</f>
        <v/>
      </c>
      <c r="G202" s="328" t="str">
        <f>IF(VLOOKUP($A202,市男,5,FALSE)="","",VLOOKUP($A202,市男,5,FALSE))</f>
        <v/>
      </c>
      <c r="H202" s="327" t="str">
        <f>IF(VLOOKUP($A202,市男,6,FALSE)="","",VLOOKUP($A202,市男,6,FALSE))</f>
        <v/>
      </c>
      <c r="I202" s="328" t="str">
        <f>IF(VLOOKUP($A202,市男,7,FALSE)="","",VLOOKUP($A202,市男,7,FALSE))</f>
        <v/>
      </c>
      <c r="J202" s="327" t="str">
        <f>IF(VLOOKUP($A202,市男,8,FALSE)="","",VLOOKUP($A202,市男,8,FALSE))</f>
        <v/>
      </c>
      <c r="K202" s="328" t="str">
        <f>IF(VLOOKUP($A202,市男,9,FALSE)="","",VLOOKUP($A202,市男,9,FALSE))</f>
        <v/>
      </c>
      <c r="L202" s="327" t="str">
        <f>IF(VLOOKUP($A202,市男,10,FALSE)="","",VLOOKUP($A202,市男,10,FALSE))</f>
        <v/>
      </c>
      <c r="M202" s="320" t="str">
        <f>IF($B202="","",IF(VLOOKUP($B202,名簿,7,FALSE)="","",VLOOKUP($B202,名簿,7,FALSE)))</f>
        <v/>
      </c>
      <c r="N202" s="307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20"/>
      <c r="D203" s="19" t="str">
        <f>IF($B202="","",VLOOKUP($B202,名簿,2,FALSE))</f>
        <v/>
      </c>
      <c r="E203" s="320"/>
      <c r="F203" s="320"/>
      <c r="G203" s="328"/>
      <c r="H203" s="327"/>
      <c r="I203" s="328"/>
      <c r="J203" s="327"/>
      <c r="K203" s="328"/>
      <c r="L203" s="327"/>
      <c r="M203" s="320"/>
      <c r="N203" s="307"/>
    </row>
    <row r="204" spans="1:14" ht="13.5" customHeight="1" x14ac:dyDescent="0.15">
      <c r="A204" s="329">
        <f t="shared" ref="A204" si="70">A202+1</f>
        <v>79</v>
      </c>
      <c r="B204" s="320" t="str">
        <f>IF(VLOOKUP($A204,市男,2,FALSE)="","",VLOOKUP($A204,市男,2,FALSE))</f>
        <v/>
      </c>
      <c r="C204" s="320"/>
      <c r="D204" s="20" t="str">
        <f>IF($B204="","",IF(VLOOKUP($B204,名簿,3,FALSE)="","",VLOOKUP($B204,名簿,3,FALSE)))</f>
        <v/>
      </c>
      <c r="E204" s="320" t="str">
        <f>IF($B204="","",IF(VLOOKUP($B204,名簿,4,FALSE)="","",VLOOKUP($B204,名簿,4,FALSE)))</f>
        <v/>
      </c>
      <c r="F204" s="320" t="str">
        <f>IF($B204="","",IF(VLOOKUP($B204,名簿,5,FALSE)="","",VLOOKUP($B204,名簿,5,FALSE)))</f>
        <v/>
      </c>
      <c r="G204" s="328" t="str">
        <f>IF(VLOOKUP($A204,市男,5,FALSE)="","",VLOOKUP($A204,市男,5,FALSE))</f>
        <v/>
      </c>
      <c r="H204" s="327" t="str">
        <f>IF(VLOOKUP($A204,市男,6,FALSE)="","",VLOOKUP($A204,市男,6,FALSE))</f>
        <v/>
      </c>
      <c r="I204" s="328" t="str">
        <f>IF(VLOOKUP($A204,市男,7,FALSE)="","",VLOOKUP($A204,市男,7,FALSE))</f>
        <v/>
      </c>
      <c r="J204" s="327" t="str">
        <f>IF(VLOOKUP($A204,市男,8,FALSE)="","",VLOOKUP($A204,市男,8,FALSE))</f>
        <v/>
      </c>
      <c r="K204" s="328" t="str">
        <f>IF(VLOOKUP($A204,市男,9,FALSE)="","",VLOOKUP($A204,市男,9,FALSE))</f>
        <v/>
      </c>
      <c r="L204" s="327" t="str">
        <f>IF(VLOOKUP($A204,市男,10,FALSE)="","",VLOOKUP($A204,市男,10,FALSE))</f>
        <v/>
      </c>
      <c r="M204" s="320" t="str">
        <f>IF($B204="","",IF(VLOOKUP($B204,名簿,7,FALSE)="","",VLOOKUP($B204,名簿,7,FALSE)))</f>
        <v/>
      </c>
      <c r="N204" s="307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20"/>
      <c r="D205" s="19" t="str">
        <f>IF($B204="","",VLOOKUP($B204,名簿,2,FALSE))</f>
        <v/>
      </c>
      <c r="E205" s="320"/>
      <c r="F205" s="320"/>
      <c r="G205" s="328"/>
      <c r="H205" s="327"/>
      <c r="I205" s="328"/>
      <c r="J205" s="327"/>
      <c r="K205" s="328"/>
      <c r="L205" s="327"/>
      <c r="M205" s="320"/>
      <c r="N205" s="307"/>
    </row>
    <row r="206" spans="1:14" ht="13.5" customHeight="1" thickBot="1" x14ac:dyDescent="0.2">
      <c r="A206" s="329">
        <f t="shared" ref="A206" si="71">A204+1</f>
        <v>80</v>
      </c>
      <c r="B206" s="308" t="str">
        <f>IF(VLOOKUP($A206,市男,2,FALSE)="","",VLOOKUP($A206,市男,2,FALSE))</f>
        <v/>
      </c>
      <c r="C206" s="308"/>
      <c r="D206" s="20" t="str">
        <f>IF($B206="","",IF(VLOOKUP($B206,名簿,3,FALSE)="","",VLOOKUP($B206,名簿,3,FALSE)))</f>
        <v/>
      </c>
      <c r="E206" s="308" t="str">
        <f>IF($B206="","",IF(VLOOKUP($B206,名簿,4,FALSE)="","",VLOOKUP($B206,名簿,4,FALSE)))</f>
        <v/>
      </c>
      <c r="F206" s="308" t="str">
        <f>IF($B206="","",IF(VLOOKUP($B206,名簿,5,FALSE)="","",VLOOKUP($B206,名簿,5,FALSE)))</f>
        <v/>
      </c>
      <c r="G206" s="343" t="str">
        <f>IF(VLOOKUP($A206,市男,5,FALSE)="","",VLOOKUP($A206,市男,5,FALSE))</f>
        <v/>
      </c>
      <c r="H206" s="327" t="str">
        <f>IF(VLOOKUP($A206,市男,6,FALSE)="","",VLOOKUP($A206,市男,6,FALSE))</f>
        <v/>
      </c>
      <c r="I206" s="343" t="str">
        <f>IF(VLOOKUP($A206,市男,7,FALSE)="","",VLOOKUP($A206,市男,7,FALSE))</f>
        <v/>
      </c>
      <c r="J206" s="327" t="str">
        <f>IF(VLOOKUP($A206,市男,8,FALSE)="","",VLOOKUP($A206,市男,8,FALSE))</f>
        <v/>
      </c>
      <c r="K206" s="343" t="str">
        <f>IF(VLOOKUP($A206,市男,9,FALSE)="","",VLOOKUP($A206,市男,9,FALSE))</f>
        <v/>
      </c>
      <c r="L206" s="327" t="str">
        <f>IF(VLOOKUP($A206,市男,10,FALSE)="","",VLOOKUP($A206,市男,10,FALSE))</f>
        <v/>
      </c>
      <c r="M206" s="308" t="str">
        <f>IF($B206="","",IF(VLOOKUP($B206,名簿,7,FALSE)="","",VLOOKUP($B206,名簿,7,FALSE)))</f>
        <v/>
      </c>
      <c r="N206" s="310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09"/>
      <c r="D207" s="21" t="str">
        <f>IF($B206="","",VLOOKUP($B206,名簿,2,FALSE))</f>
        <v/>
      </c>
      <c r="E207" s="309"/>
      <c r="F207" s="309"/>
      <c r="G207" s="344"/>
      <c r="H207" s="342"/>
      <c r="I207" s="344"/>
      <c r="J207" s="342"/>
      <c r="K207" s="344"/>
      <c r="L207" s="342"/>
      <c r="M207" s="309"/>
      <c r="N207" s="311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IF(SUM(市選入力!$F$4,市選入力!$Q$4)=0,"",SUM(市選入力!$F$4,市選入力!$Q$4))</f>
        <v/>
      </c>
      <c r="I209" s="323" t="str">
        <f>IF(H209="","",H209*名簿!$L$7)</f>
        <v/>
      </c>
      <c r="J209" s="325" t="s">
        <v>14</v>
      </c>
      <c r="K209" s="321" t="str">
        <f>IF(SUM(市選入力!$G$4,市選入力!$R$4)=0,"",SUM(市選入力!$G$4,市選入力!$R$4))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61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E1:K1"/>
    <mergeCell ref="D2:J2"/>
    <mergeCell ref="D3:J3"/>
    <mergeCell ref="D4:J4"/>
    <mergeCell ref="D5:G5"/>
    <mergeCell ref="H5:J5"/>
    <mergeCell ref="I9:I10"/>
    <mergeCell ref="J9:J10"/>
    <mergeCell ref="K9:K10"/>
    <mergeCell ref="L9:L10"/>
    <mergeCell ref="M9:M10"/>
    <mergeCell ref="N9:N10"/>
    <mergeCell ref="A9:A10"/>
    <mergeCell ref="C9:C10"/>
    <mergeCell ref="E9:E10"/>
    <mergeCell ref="F9:F10"/>
    <mergeCell ref="G9:G10"/>
    <mergeCell ref="H9:H10"/>
    <mergeCell ref="A7:A8"/>
    <mergeCell ref="E7:E8"/>
    <mergeCell ref="F7:F8"/>
    <mergeCell ref="G7:L7"/>
    <mergeCell ref="M7:M8"/>
    <mergeCell ref="N7:N8"/>
    <mergeCell ref="B7:B8"/>
    <mergeCell ref="B9:B10"/>
    <mergeCell ref="M3:M4"/>
    <mergeCell ref="I13:I14"/>
    <mergeCell ref="J13:J14"/>
    <mergeCell ref="K13:K14"/>
    <mergeCell ref="L13:L14"/>
    <mergeCell ref="M13:M14"/>
    <mergeCell ref="N13:N14"/>
    <mergeCell ref="A13:A14"/>
    <mergeCell ref="C13:C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A11:A12"/>
    <mergeCell ref="C11:C12"/>
    <mergeCell ref="E11:E12"/>
    <mergeCell ref="F11:F12"/>
    <mergeCell ref="G11:G12"/>
    <mergeCell ref="H11:H12"/>
    <mergeCell ref="B11:B12"/>
    <mergeCell ref="B13:B14"/>
    <mergeCell ref="I17:I18"/>
    <mergeCell ref="J17:J18"/>
    <mergeCell ref="K17:K18"/>
    <mergeCell ref="L17:L18"/>
    <mergeCell ref="M17:M18"/>
    <mergeCell ref="N17:N18"/>
    <mergeCell ref="A17:A18"/>
    <mergeCell ref="C17:C18"/>
    <mergeCell ref="E17:E18"/>
    <mergeCell ref="F17:F18"/>
    <mergeCell ref="G17:G18"/>
    <mergeCell ref="H17:H18"/>
    <mergeCell ref="B17:B18"/>
    <mergeCell ref="I15:I16"/>
    <mergeCell ref="J15:J16"/>
    <mergeCell ref="K15:K16"/>
    <mergeCell ref="L15:L16"/>
    <mergeCell ref="M15:M16"/>
    <mergeCell ref="N15:N16"/>
    <mergeCell ref="A15:A16"/>
    <mergeCell ref="C15:C16"/>
    <mergeCell ref="E15:E16"/>
    <mergeCell ref="F15:F16"/>
    <mergeCell ref="G15:G16"/>
    <mergeCell ref="H15:H16"/>
    <mergeCell ref="B15:B16"/>
    <mergeCell ref="I21:I22"/>
    <mergeCell ref="J21:J22"/>
    <mergeCell ref="K21:K22"/>
    <mergeCell ref="L21:L22"/>
    <mergeCell ref="M21:M22"/>
    <mergeCell ref="N21:N22"/>
    <mergeCell ref="A21:A22"/>
    <mergeCell ref="C21:C22"/>
    <mergeCell ref="E21:E22"/>
    <mergeCell ref="F21:F22"/>
    <mergeCell ref="G21:G22"/>
    <mergeCell ref="H21:H22"/>
    <mergeCell ref="B21:B22"/>
    <mergeCell ref="I19:I20"/>
    <mergeCell ref="J19:J20"/>
    <mergeCell ref="K19:K20"/>
    <mergeCell ref="L19:L20"/>
    <mergeCell ref="M19:M20"/>
    <mergeCell ref="N19:N20"/>
    <mergeCell ref="A19:A20"/>
    <mergeCell ref="C19:C20"/>
    <mergeCell ref="E19:E20"/>
    <mergeCell ref="F19:F20"/>
    <mergeCell ref="G19:G20"/>
    <mergeCell ref="H19:H20"/>
    <mergeCell ref="B19:B20"/>
    <mergeCell ref="I25:I26"/>
    <mergeCell ref="J25:J26"/>
    <mergeCell ref="K25:K26"/>
    <mergeCell ref="L25:L26"/>
    <mergeCell ref="M25:M26"/>
    <mergeCell ref="N25:N26"/>
    <mergeCell ref="A25:A26"/>
    <mergeCell ref="C25:C26"/>
    <mergeCell ref="E25:E26"/>
    <mergeCell ref="F25:F26"/>
    <mergeCell ref="G25:G26"/>
    <mergeCell ref="H25:H26"/>
    <mergeCell ref="B25:B26"/>
    <mergeCell ref="I23:I24"/>
    <mergeCell ref="J23:J24"/>
    <mergeCell ref="K23:K24"/>
    <mergeCell ref="L23:L24"/>
    <mergeCell ref="M23:M24"/>
    <mergeCell ref="N23:N24"/>
    <mergeCell ref="A23:A24"/>
    <mergeCell ref="C23:C24"/>
    <mergeCell ref="E23:E24"/>
    <mergeCell ref="F23:F24"/>
    <mergeCell ref="G23:G24"/>
    <mergeCell ref="H23:H24"/>
    <mergeCell ref="B23:B24"/>
    <mergeCell ref="I29:I30"/>
    <mergeCell ref="J29:J30"/>
    <mergeCell ref="K29:K30"/>
    <mergeCell ref="L29:L30"/>
    <mergeCell ref="M29:M30"/>
    <mergeCell ref="N29:N30"/>
    <mergeCell ref="A29:A30"/>
    <mergeCell ref="C29:C30"/>
    <mergeCell ref="E29:E30"/>
    <mergeCell ref="F29:F30"/>
    <mergeCell ref="G29:G30"/>
    <mergeCell ref="H29:H30"/>
    <mergeCell ref="B29:B30"/>
    <mergeCell ref="I27:I28"/>
    <mergeCell ref="J27:J28"/>
    <mergeCell ref="K27:K28"/>
    <mergeCell ref="L27:L28"/>
    <mergeCell ref="M27:M28"/>
    <mergeCell ref="N27:N28"/>
    <mergeCell ref="A27:A28"/>
    <mergeCell ref="C27:C28"/>
    <mergeCell ref="E27:E28"/>
    <mergeCell ref="F27:F28"/>
    <mergeCell ref="G27:G28"/>
    <mergeCell ref="H27:H28"/>
    <mergeCell ref="B27:B28"/>
    <mergeCell ref="I33:I34"/>
    <mergeCell ref="J33:J34"/>
    <mergeCell ref="K33:K34"/>
    <mergeCell ref="L33:L34"/>
    <mergeCell ref="M33:M34"/>
    <mergeCell ref="N33:N34"/>
    <mergeCell ref="A33:A34"/>
    <mergeCell ref="C33:C34"/>
    <mergeCell ref="E33:E34"/>
    <mergeCell ref="F33:F34"/>
    <mergeCell ref="G33:G34"/>
    <mergeCell ref="H33:H34"/>
    <mergeCell ref="B33:B34"/>
    <mergeCell ref="I31:I32"/>
    <mergeCell ref="J31:J32"/>
    <mergeCell ref="K31:K32"/>
    <mergeCell ref="L31:L32"/>
    <mergeCell ref="M31:M32"/>
    <mergeCell ref="N31:N32"/>
    <mergeCell ref="A31:A32"/>
    <mergeCell ref="C31:C32"/>
    <mergeCell ref="E31:E32"/>
    <mergeCell ref="F31:F32"/>
    <mergeCell ref="G31:G32"/>
    <mergeCell ref="H31:H32"/>
    <mergeCell ref="B31:B32"/>
    <mergeCell ref="I37:I38"/>
    <mergeCell ref="J37:J38"/>
    <mergeCell ref="K37:K38"/>
    <mergeCell ref="L37:L38"/>
    <mergeCell ref="M37:M38"/>
    <mergeCell ref="N37:N38"/>
    <mergeCell ref="A37:A38"/>
    <mergeCell ref="C37:C38"/>
    <mergeCell ref="E37:E38"/>
    <mergeCell ref="F37:F38"/>
    <mergeCell ref="G37:G38"/>
    <mergeCell ref="H37:H38"/>
    <mergeCell ref="B37:B38"/>
    <mergeCell ref="I35:I36"/>
    <mergeCell ref="J35:J36"/>
    <mergeCell ref="K35:K36"/>
    <mergeCell ref="L35:L36"/>
    <mergeCell ref="M35:M36"/>
    <mergeCell ref="N35:N36"/>
    <mergeCell ref="A35:A36"/>
    <mergeCell ref="C35:C36"/>
    <mergeCell ref="E35:E36"/>
    <mergeCell ref="F35:F36"/>
    <mergeCell ref="G35:G36"/>
    <mergeCell ref="H35:H36"/>
    <mergeCell ref="B35:B36"/>
    <mergeCell ref="I41:I42"/>
    <mergeCell ref="J41:J42"/>
    <mergeCell ref="K41:K42"/>
    <mergeCell ref="L41:L42"/>
    <mergeCell ref="M41:M42"/>
    <mergeCell ref="N41:N42"/>
    <mergeCell ref="A41:A42"/>
    <mergeCell ref="C41:C42"/>
    <mergeCell ref="E41:E42"/>
    <mergeCell ref="F41:F42"/>
    <mergeCell ref="G41:G42"/>
    <mergeCell ref="H41:H42"/>
    <mergeCell ref="B41:B42"/>
    <mergeCell ref="I39:I40"/>
    <mergeCell ref="J39:J40"/>
    <mergeCell ref="K39:K40"/>
    <mergeCell ref="L39:L40"/>
    <mergeCell ref="M39:M40"/>
    <mergeCell ref="N39:N40"/>
    <mergeCell ref="A39:A40"/>
    <mergeCell ref="C39:C40"/>
    <mergeCell ref="E39:E40"/>
    <mergeCell ref="F39:F40"/>
    <mergeCell ref="G39:G40"/>
    <mergeCell ref="H39:H40"/>
    <mergeCell ref="B39:B40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B45:B46"/>
    <mergeCell ref="I43:I44"/>
    <mergeCell ref="J43:J44"/>
    <mergeCell ref="K43:K44"/>
    <mergeCell ref="L43:L44"/>
    <mergeCell ref="M43:M44"/>
    <mergeCell ref="N43:N44"/>
    <mergeCell ref="A43:A44"/>
    <mergeCell ref="C43:C44"/>
    <mergeCell ref="E43:E44"/>
    <mergeCell ref="F43:F44"/>
    <mergeCell ref="G43:G44"/>
    <mergeCell ref="H43:H44"/>
    <mergeCell ref="B43:B44"/>
    <mergeCell ref="L50:L51"/>
    <mergeCell ref="M50:M51"/>
    <mergeCell ref="N50:N51"/>
    <mergeCell ref="M52:N52"/>
    <mergeCell ref="A53:N53"/>
    <mergeCell ref="D50:F51"/>
    <mergeCell ref="G50:G51"/>
    <mergeCell ref="H50:H51"/>
    <mergeCell ref="I50:I51"/>
    <mergeCell ref="J50:J51"/>
    <mergeCell ref="K50:K51"/>
    <mergeCell ref="I47:I48"/>
    <mergeCell ref="J47:J48"/>
    <mergeCell ref="K47:K48"/>
    <mergeCell ref="L47:L48"/>
    <mergeCell ref="M47:M48"/>
    <mergeCell ref="N47:N48"/>
    <mergeCell ref="A47:A48"/>
    <mergeCell ref="C47:C48"/>
    <mergeCell ref="E47:E48"/>
    <mergeCell ref="F47:F48"/>
    <mergeCell ref="G47:G48"/>
    <mergeCell ref="H47:H48"/>
    <mergeCell ref="B47:B48"/>
    <mergeCell ref="K62:K63"/>
    <mergeCell ref="L62:L63"/>
    <mergeCell ref="M62:M63"/>
    <mergeCell ref="A64:A65"/>
    <mergeCell ref="B64:B65"/>
    <mergeCell ref="E64:E65"/>
    <mergeCell ref="F64:F65"/>
    <mergeCell ref="G64:G65"/>
    <mergeCell ref="M60:M61"/>
    <mergeCell ref="A62:A63"/>
    <mergeCell ref="B62:B63"/>
    <mergeCell ref="E62:E63"/>
    <mergeCell ref="F62:F63"/>
    <mergeCell ref="G62:G63"/>
    <mergeCell ref="H62:H63"/>
    <mergeCell ref="I62:I63"/>
    <mergeCell ref="A60:A61"/>
    <mergeCell ref="E60:E61"/>
    <mergeCell ref="B60:B61"/>
    <mergeCell ref="F60:F61"/>
    <mergeCell ref="A70:A71"/>
    <mergeCell ref="B70:B71"/>
    <mergeCell ref="E70:E71"/>
    <mergeCell ref="F70:F71"/>
    <mergeCell ref="G70:G71"/>
    <mergeCell ref="H68:H69"/>
    <mergeCell ref="I68:I69"/>
    <mergeCell ref="J68:J69"/>
    <mergeCell ref="K68:K69"/>
    <mergeCell ref="L68:L69"/>
    <mergeCell ref="M68:M69"/>
    <mergeCell ref="A68:A69"/>
    <mergeCell ref="B68:B69"/>
    <mergeCell ref="E68:E69"/>
    <mergeCell ref="F68:F69"/>
    <mergeCell ref="G68:G69"/>
    <mergeCell ref="H66:H67"/>
    <mergeCell ref="I66:I67"/>
    <mergeCell ref="J66:J67"/>
    <mergeCell ref="K66:K67"/>
    <mergeCell ref="L66:L67"/>
    <mergeCell ref="M66:M67"/>
    <mergeCell ref="A66:A67"/>
    <mergeCell ref="B66:B67"/>
    <mergeCell ref="E66:E67"/>
    <mergeCell ref="F66:F67"/>
    <mergeCell ref="G66:G67"/>
    <mergeCell ref="C66:C67"/>
    <mergeCell ref="H74:H75"/>
    <mergeCell ref="I74:I75"/>
    <mergeCell ref="J74:J75"/>
    <mergeCell ref="K74:K75"/>
    <mergeCell ref="L74:L75"/>
    <mergeCell ref="M74:M75"/>
    <mergeCell ref="A74:A75"/>
    <mergeCell ref="B74:B75"/>
    <mergeCell ref="E74:E75"/>
    <mergeCell ref="F74:F75"/>
    <mergeCell ref="G74:G75"/>
    <mergeCell ref="C74:C75"/>
    <mergeCell ref="H72:H73"/>
    <mergeCell ref="I72:I73"/>
    <mergeCell ref="J72:J73"/>
    <mergeCell ref="K72:K73"/>
    <mergeCell ref="L72:L73"/>
    <mergeCell ref="M72:M73"/>
    <mergeCell ref="A72:A73"/>
    <mergeCell ref="B72:B73"/>
    <mergeCell ref="E72:E73"/>
    <mergeCell ref="F72:F73"/>
    <mergeCell ref="G72:G73"/>
    <mergeCell ref="H78:H79"/>
    <mergeCell ref="I78:I79"/>
    <mergeCell ref="J78:J79"/>
    <mergeCell ref="K78:K79"/>
    <mergeCell ref="L78:L79"/>
    <mergeCell ref="M78:M79"/>
    <mergeCell ref="A78:A79"/>
    <mergeCell ref="B78:B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A76:A77"/>
    <mergeCell ref="B76:B77"/>
    <mergeCell ref="E76:E77"/>
    <mergeCell ref="F76:F77"/>
    <mergeCell ref="G76:G77"/>
    <mergeCell ref="H82:H83"/>
    <mergeCell ref="I82:I83"/>
    <mergeCell ref="J82:J83"/>
    <mergeCell ref="K82:K83"/>
    <mergeCell ref="L82:L83"/>
    <mergeCell ref="M82:M83"/>
    <mergeCell ref="A82:A83"/>
    <mergeCell ref="B82:B83"/>
    <mergeCell ref="E82:E83"/>
    <mergeCell ref="F82:F83"/>
    <mergeCell ref="G82:G83"/>
    <mergeCell ref="C82:C83"/>
    <mergeCell ref="H80:H81"/>
    <mergeCell ref="I80:I81"/>
    <mergeCell ref="J80:J81"/>
    <mergeCell ref="K80:K81"/>
    <mergeCell ref="L80:L81"/>
    <mergeCell ref="M80:M81"/>
    <mergeCell ref="A80:A81"/>
    <mergeCell ref="B80:B81"/>
    <mergeCell ref="E80:E81"/>
    <mergeCell ref="F80:F81"/>
    <mergeCell ref="G80:G81"/>
    <mergeCell ref="H86:H87"/>
    <mergeCell ref="I86:I87"/>
    <mergeCell ref="J86:J87"/>
    <mergeCell ref="K86:K87"/>
    <mergeCell ref="L86:L87"/>
    <mergeCell ref="M86:M87"/>
    <mergeCell ref="A86:A87"/>
    <mergeCell ref="B86:B87"/>
    <mergeCell ref="E86:E87"/>
    <mergeCell ref="F86:F87"/>
    <mergeCell ref="G86:G87"/>
    <mergeCell ref="H84:H85"/>
    <mergeCell ref="I84:I85"/>
    <mergeCell ref="J84:J85"/>
    <mergeCell ref="K84:K85"/>
    <mergeCell ref="L84:L85"/>
    <mergeCell ref="M84:M85"/>
    <mergeCell ref="A84:A85"/>
    <mergeCell ref="B84:B85"/>
    <mergeCell ref="E84:E85"/>
    <mergeCell ref="F84:F85"/>
    <mergeCell ref="G84:G85"/>
    <mergeCell ref="M90:M91"/>
    <mergeCell ref="A90:A91"/>
    <mergeCell ref="B90:B91"/>
    <mergeCell ref="E90:E91"/>
    <mergeCell ref="F90:F91"/>
    <mergeCell ref="G90:G91"/>
    <mergeCell ref="C90:C91"/>
    <mergeCell ref="H88:H89"/>
    <mergeCell ref="I88:I89"/>
    <mergeCell ref="J88:J89"/>
    <mergeCell ref="K88:K89"/>
    <mergeCell ref="L88:L89"/>
    <mergeCell ref="M88:M89"/>
    <mergeCell ref="A88:A89"/>
    <mergeCell ref="B88:B89"/>
    <mergeCell ref="E88:E89"/>
    <mergeCell ref="F88:F89"/>
    <mergeCell ref="G88:G89"/>
    <mergeCell ref="A96:A97"/>
    <mergeCell ref="B96:B97"/>
    <mergeCell ref="E96:E97"/>
    <mergeCell ref="F96:F97"/>
    <mergeCell ref="G96:G97"/>
    <mergeCell ref="H94:H95"/>
    <mergeCell ref="I94:I95"/>
    <mergeCell ref="J94:J95"/>
    <mergeCell ref="K94:K95"/>
    <mergeCell ref="L94:L95"/>
    <mergeCell ref="M94:M95"/>
    <mergeCell ref="A94:A95"/>
    <mergeCell ref="B94:B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A92:A93"/>
    <mergeCell ref="B92:B93"/>
    <mergeCell ref="E92:E93"/>
    <mergeCell ref="F92:F93"/>
    <mergeCell ref="G92:G93"/>
    <mergeCell ref="A100:A101"/>
    <mergeCell ref="B100:B101"/>
    <mergeCell ref="E100:E101"/>
    <mergeCell ref="F100:F101"/>
    <mergeCell ref="G100:G101"/>
    <mergeCell ref="H98:H99"/>
    <mergeCell ref="I98:I99"/>
    <mergeCell ref="J98:J99"/>
    <mergeCell ref="K98:K99"/>
    <mergeCell ref="L98:L99"/>
    <mergeCell ref="M98:M99"/>
    <mergeCell ref="A98:A99"/>
    <mergeCell ref="B98:B99"/>
    <mergeCell ref="E98:E99"/>
    <mergeCell ref="F98:F99"/>
    <mergeCell ref="G98:G99"/>
    <mergeCell ref="C98:C99"/>
    <mergeCell ref="A115:A116"/>
    <mergeCell ref="B115:B116"/>
    <mergeCell ref="E115:E116"/>
    <mergeCell ref="F115:F116"/>
    <mergeCell ref="G115:G116"/>
    <mergeCell ref="H115:H116"/>
    <mergeCell ref="I115:I116"/>
    <mergeCell ref="A113:A114"/>
    <mergeCell ref="E113:E114"/>
    <mergeCell ref="B113:B114"/>
    <mergeCell ref="F113:F114"/>
    <mergeCell ref="K103:K104"/>
    <mergeCell ref="L103:L104"/>
    <mergeCell ref="M103:M104"/>
    <mergeCell ref="A106:N106"/>
    <mergeCell ref="G103:G104"/>
    <mergeCell ref="H103:H104"/>
    <mergeCell ref="I103:I104"/>
    <mergeCell ref="J103:J104"/>
    <mergeCell ref="G113:L113"/>
    <mergeCell ref="N113:N114"/>
    <mergeCell ref="C115:C116"/>
    <mergeCell ref="N115:N116"/>
    <mergeCell ref="H119:H120"/>
    <mergeCell ref="I119:I120"/>
    <mergeCell ref="J119:J120"/>
    <mergeCell ref="K119:K120"/>
    <mergeCell ref="L119:L120"/>
    <mergeCell ref="M119:M120"/>
    <mergeCell ref="A119:A120"/>
    <mergeCell ref="B119:B120"/>
    <mergeCell ref="E119:E120"/>
    <mergeCell ref="F119:F120"/>
    <mergeCell ref="G119:G120"/>
    <mergeCell ref="C119:C120"/>
    <mergeCell ref="H117:H118"/>
    <mergeCell ref="I117:I118"/>
    <mergeCell ref="J117:J118"/>
    <mergeCell ref="K117:K118"/>
    <mergeCell ref="L117:L118"/>
    <mergeCell ref="M117:M118"/>
    <mergeCell ref="A117:A118"/>
    <mergeCell ref="B117:B118"/>
    <mergeCell ref="E117:E118"/>
    <mergeCell ref="F117:F118"/>
    <mergeCell ref="G117:G118"/>
    <mergeCell ref="C117:C118"/>
    <mergeCell ref="H123:H124"/>
    <mergeCell ref="I123:I124"/>
    <mergeCell ref="J123:J124"/>
    <mergeCell ref="K123:K124"/>
    <mergeCell ref="L123:L124"/>
    <mergeCell ref="M123:M124"/>
    <mergeCell ref="A123:A124"/>
    <mergeCell ref="B123:B124"/>
    <mergeCell ref="E123:E124"/>
    <mergeCell ref="F123:F124"/>
    <mergeCell ref="G123:G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E121:E122"/>
    <mergeCell ref="F121:F122"/>
    <mergeCell ref="G121:G122"/>
    <mergeCell ref="H127:H128"/>
    <mergeCell ref="I127:I128"/>
    <mergeCell ref="J127:J128"/>
    <mergeCell ref="K127:K128"/>
    <mergeCell ref="L127:L128"/>
    <mergeCell ref="M127:M128"/>
    <mergeCell ref="A127:A128"/>
    <mergeCell ref="B127:B128"/>
    <mergeCell ref="E127:E128"/>
    <mergeCell ref="F127:F128"/>
    <mergeCell ref="G127:G128"/>
    <mergeCell ref="C127:C128"/>
    <mergeCell ref="H125:H126"/>
    <mergeCell ref="I125:I126"/>
    <mergeCell ref="J125:J126"/>
    <mergeCell ref="K125:K126"/>
    <mergeCell ref="L125:L126"/>
    <mergeCell ref="M125:M126"/>
    <mergeCell ref="A125:A126"/>
    <mergeCell ref="B125:B126"/>
    <mergeCell ref="E125:E126"/>
    <mergeCell ref="F125:F126"/>
    <mergeCell ref="G125:G126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E131:E132"/>
    <mergeCell ref="F131:F132"/>
    <mergeCell ref="G131:G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E129:E130"/>
    <mergeCell ref="F129:F130"/>
    <mergeCell ref="G129:G130"/>
    <mergeCell ref="M135:M136"/>
    <mergeCell ref="A135:A136"/>
    <mergeCell ref="B135:B136"/>
    <mergeCell ref="E135:E136"/>
    <mergeCell ref="F135:F136"/>
    <mergeCell ref="G135:G136"/>
    <mergeCell ref="C135:C136"/>
    <mergeCell ref="H133:H134"/>
    <mergeCell ref="I133:I134"/>
    <mergeCell ref="J133:J134"/>
    <mergeCell ref="K133:K134"/>
    <mergeCell ref="L133:L134"/>
    <mergeCell ref="M133:M134"/>
    <mergeCell ref="A133:A134"/>
    <mergeCell ref="B133:B134"/>
    <mergeCell ref="E133:E134"/>
    <mergeCell ref="F133:F134"/>
    <mergeCell ref="G133:G134"/>
    <mergeCell ref="A141:A142"/>
    <mergeCell ref="B141:B142"/>
    <mergeCell ref="E141:E142"/>
    <mergeCell ref="F141:F142"/>
    <mergeCell ref="G141:G142"/>
    <mergeCell ref="H139:H140"/>
    <mergeCell ref="I139:I140"/>
    <mergeCell ref="J139:J140"/>
    <mergeCell ref="K139:K140"/>
    <mergeCell ref="L139:L140"/>
    <mergeCell ref="M139:M140"/>
    <mergeCell ref="A139:A140"/>
    <mergeCell ref="B139:B140"/>
    <mergeCell ref="E139:E140"/>
    <mergeCell ref="F139:F140"/>
    <mergeCell ref="G139:G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E137:E138"/>
    <mergeCell ref="F137:F138"/>
    <mergeCell ref="G137:G13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E145:E146"/>
    <mergeCell ref="F145:F146"/>
    <mergeCell ref="G145:G146"/>
    <mergeCell ref="H143:H144"/>
    <mergeCell ref="I143:I144"/>
    <mergeCell ref="J143:J144"/>
    <mergeCell ref="K143:K144"/>
    <mergeCell ref="L143:L144"/>
    <mergeCell ref="M143:M144"/>
    <mergeCell ref="A143:A144"/>
    <mergeCell ref="B143:B144"/>
    <mergeCell ref="E143:E144"/>
    <mergeCell ref="F143:F144"/>
    <mergeCell ref="G143:G144"/>
    <mergeCell ref="C143:C144"/>
    <mergeCell ref="H149:H150"/>
    <mergeCell ref="I149:I150"/>
    <mergeCell ref="J149:J150"/>
    <mergeCell ref="K149:K150"/>
    <mergeCell ref="L149:L150"/>
    <mergeCell ref="M149:M150"/>
    <mergeCell ref="A149:A150"/>
    <mergeCell ref="B149:B150"/>
    <mergeCell ref="E149:E150"/>
    <mergeCell ref="F149:F150"/>
    <mergeCell ref="G149:G150"/>
    <mergeCell ref="H147:H148"/>
    <mergeCell ref="I147:I148"/>
    <mergeCell ref="J147:J148"/>
    <mergeCell ref="K147:K148"/>
    <mergeCell ref="L147:L148"/>
    <mergeCell ref="M147:M148"/>
    <mergeCell ref="A147:A148"/>
    <mergeCell ref="B147:B148"/>
    <mergeCell ref="E147:E148"/>
    <mergeCell ref="F147:F148"/>
    <mergeCell ref="G147:G148"/>
    <mergeCell ref="M153:M154"/>
    <mergeCell ref="A153:A154"/>
    <mergeCell ref="B153:B154"/>
    <mergeCell ref="E153:E154"/>
    <mergeCell ref="F153:F154"/>
    <mergeCell ref="G153:G154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E151:E152"/>
    <mergeCell ref="F151:F152"/>
    <mergeCell ref="G151:G152"/>
    <mergeCell ref="C151:C152"/>
    <mergeCell ref="J168:J169"/>
    <mergeCell ref="K168:K169"/>
    <mergeCell ref="L168:L169"/>
    <mergeCell ref="M168:M169"/>
    <mergeCell ref="A170:A171"/>
    <mergeCell ref="B170:B171"/>
    <mergeCell ref="E170:E171"/>
    <mergeCell ref="F170:F171"/>
    <mergeCell ref="G170:G171"/>
    <mergeCell ref="M166:M167"/>
    <mergeCell ref="A168:A169"/>
    <mergeCell ref="B168:B169"/>
    <mergeCell ref="E168:E169"/>
    <mergeCell ref="F168:F169"/>
    <mergeCell ref="G168:G169"/>
    <mergeCell ref="H168:H169"/>
    <mergeCell ref="I168:I169"/>
    <mergeCell ref="A166:A167"/>
    <mergeCell ref="E166:E167"/>
    <mergeCell ref="B166:B167"/>
    <mergeCell ref="F166:F167"/>
    <mergeCell ref="H172:H173"/>
    <mergeCell ref="I172:I173"/>
    <mergeCell ref="J172:J173"/>
    <mergeCell ref="K172:K173"/>
    <mergeCell ref="L172:L173"/>
    <mergeCell ref="M172:M173"/>
    <mergeCell ref="A172:A173"/>
    <mergeCell ref="B172:B173"/>
    <mergeCell ref="E172:E173"/>
    <mergeCell ref="F172:F173"/>
    <mergeCell ref="G172:G173"/>
    <mergeCell ref="C172:C173"/>
    <mergeCell ref="H170:H171"/>
    <mergeCell ref="I170:I171"/>
    <mergeCell ref="J170:J171"/>
    <mergeCell ref="K170:K171"/>
    <mergeCell ref="L170:L171"/>
    <mergeCell ref="M170:M171"/>
    <mergeCell ref="A178:A179"/>
    <mergeCell ref="B178:B179"/>
    <mergeCell ref="E178:E179"/>
    <mergeCell ref="F178:F179"/>
    <mergeCell ref="G178:G179"/>
    <mergeCell ref="H176:H177"/>
    <mergeCell ref="I176:I177"/>
    <mergeCell ref="J176:J177"/>
    <mergeCell ref="K176:K177"/>
    <mergeCell ref="L176:L177"/>
    <mergeCell ref="M176:M177"/>
    <mergeCell ref="A176:A177"/>
    <mergeCell ref="B176:B177"/>
    <mergeCell ref="E176:E177"/>
    <mergeCell ref="F176:F177"/>
    <mergeCell ref="G176:G177"/>
    <mergeCell ref="H174:H175"/>
    <mergeCell ref="I174:I175"/>
    <mergeCell ref="J174:J175"/>
    <mergeCell ref="K174:K175"/>
    <mergeCell ref="L174:L175"/>
    <mergeCell ref="M174:M175"/>
    <mergeCell ref="A174:A175"/>
    <mergeCell ref="B174:B175"/>
    <mergeCell ref="E174:E175"/>
    <mergeCell ref="F174:F175"/>
    <mergeCell ref="G174:G175"/>
    <mergeCell ref="A184:A185"/>
    <mergeCell ref="B184:B185"/>
    <mergeCell ref="E184:E185"/>
    <mergeCell ref="F184:F185"/>
    <mergeCell ref="G184:G185"/>
    <mergeCell ref="H182:H183"/>
    <mergeCell ref="I182:I183"/>
    <mergeCell ref="J182:J183"/>
    <mergeCell ref="K182:K183"/>
    <mergeCell ref="L182:L183"/>
    <mergeCell ref="M182:M183"/>
    <mergeCell ref="A182:A183"/>
    <mergeCell ref="B182:B183"/>
    <mergeCell ref="E182:E183"/>
    <mergeCell ref="F182:F183"/>
    <mergeCell ref="G182:G183"/>
    <mergeCell ref="H180:H181"/>
    <mergeCell ref="I180:I181"/>
    <mergeCell ref="J180:J181"/>
    <mergeCell ref="K180:K181"/>
    <mergeCell ref="L180:L181"/>
    <mergeCell ref="M180:M181"/>
    <mergeCell ref="A180:A181"/>
    <mergeCell ref="B180:B181"/>
    <mergeCell ref="E180:E181"/>
    <mergeCell ref="F180:F181"/>
    <mergeCell ref="G180:G181"/>
    <mergeCell ref="C180:C181"/>
    <mergeCell ref="H188:H189"/>
    <mergeCell ref="I188:I189"/>
    <mergeCell ref="J188:J189"/>
    <mergeCell ref="K188:K189"/>
    <mergeCell ref="L188:L189"/>
    <mergeCell ref="M188:M189"/>
    <mergeCell ref="A188:A189"/>
    <mergeCell ref="B188:B189"/>
    <mergeCell ref="E188:E189"/>
    <mergeCell ref="F188:F189"/>
    <mergeCell ref="G188:G189"/>
    <mergeCell ref="C188:C189"/>
    <mergeCell ref="H186:H187"/>
    <mergeCell ref="I186:I187"/>
    <mergeCell ref="J186:J187"/>
    <mergeCell ref="K186:K187"/>
    <mergeCell ref="L186:L187"/>
    <mergeCell ref="M186:M187"/>
    <mergeCell ref="A186:A187"/>
    <mergeCell ref="B186:B187"/>
    <mergeCell ref="E186:E187"/>
    <mergeCell ref="F186:F187"/>
    <mergeCell ref="G186:G187"/>
    <mergeCell ref="H192:H193"/>
    <mergeCell ref="I192:I193"/>
    <mergeCell ref="J192:J193"/>
    <mergeCell ref="K192:K193"/>
    <mergeCell ref="L192:L193"/>
    <mergeCell ref="M192:M193"/>
    <mergeCell ref="A192:A193"/>
    <mergeCell ref="B192:B193"/>
    <mergeCell ref="E192:E193"/>
    <mergeCell ref="F192:F193"/>
    <mergeCell ref="G192:G193"/>
    <mergeCell ref="H190:H191"/>
    <mergeCell ref="I190:I191"/>
    <mergeCell ref="J190:J191"/>
    <mergeCell ref="K190:K191"/>
    <mergeCell ref="L190:L191"/>
    <mergeCell ref="M190:M191"/>
    <mergeCell ref="A190:A191"/>
    <mergeCell ref="B190:B191"/>
    <mergeCell ref="E190:E191"/>
    <mergeCell ref="F190:F191"/>
    <mergeCell ref="G190:G191"/>
    <mergeCell ref="H196:H197"/>
    <mergeCell ref="I196:I197"/>
    <mergeCell ref="J196:J197"/>
    <mergeCell ref="K196:K197"/>
    <mergeCell ref="L196:L197"/>
    <mergeCell ref="M196:M197"/>
    <mergeCell ref="A196:A197"/>
    <mergeCell ref="B196:B197"/>
    <mergeCell ref="E196:E197"/>
    <mergeCell ref="F196:F197"/>
    <mergeCell ref="G196:G197"/>
    <mergeCell ref="C196:C197"/>
    <mergeCell ref="H194:H195"/>
    <mergeCell ref="I194:I195"/>
    <mergeCell ref="J194:J195"/>
    <mergeCell ref="K194:K195"/>
    <mergeCell ref="L194:L195"/>
    <mergeCell ref="M194:M195"/>
    <mergeCell ref="A194:A195"/>
    <mergeCell ref="B194:B195"/>
    <mergeCell ref="E194:E195"/>
    <mergeCell ref="F194:F195"/>
    <mergeCell ref="G194:G195"/>
    <mergeCell ref="E202:E203"/>
    <mergeCell ref="F202:F203"/>
    <mergeCell ref="G202:G203"/>
    <mergeCell ref="H200:H201"/>
    <mergeCell ref="I200:I201"/>
    <mergeCell ref="J200:J201"/>
    <mergeCell ref="K200:K201"/>
    <mergeCell ref="L200:L201"/>
    <mergeCell ref="M200:M201"/>
    <mergeCell ref="A200:A201"/>
    <mergeCell ref="B200:B201"/>
    <mergeCell ref="E200:E201"/>
    <mergeCell ref="F200:F201"/>
    <mergeCell ref="G200:G201"/>
    <mergeCell ref="H198:H199"/>
    <mergeCell ref="I198:I199"/>
    <mergeCell ref="J198:J199"/>
    <mergeCell ref="K198:K199"/>
    <mergeCell ref="L198:L199"/>
    <mergeCell ref="M198:M199"/>
    <mergeCell ref="A198:A199"/>
    <mergeCell ref="B198:B199"/>
    <mergeCell ref="E198:E199"/>
    <mergeCell ref="F198:F199"/>
    <mergeCell ref="G198:G199"/>
    <mergeCell ref="G209:G210"/>
    <mergeCell ref="H209:H210"/>
    <mergeCell ref="I209:I210"/>
    <mergeCell ref="J209:J210"/>
    <mergeCell ref="H206:H207"/>
    <mergeCell ref="I206:I207"/>
    <mergeCell ref="J206:J207"/>
    <mergeCell ref="K206:K207"/>
    <mergeCell ref="L206:L207"/>
    <mergeCell ref="M206:M207"/>
    <mergeCell ref="A206:A207"/>
    <mergeCell ref="B206:B207"/>
    <mergeCell ref="E206:E207"/>
    <mergeCell ref="F206:F207"/>
    <mergeCell ref="G206:G207"/>
    <mergeCell ref="H204:H205"/>
    <mergeCell ref="I204:I205"/>
    <mergeCell ref="J204:J205"/>
    <mergeCell ref="K204:K205"/>
    <mergeCell ref="L204:L205"/>
    <mergeCell ref="M204:M205"/>
    <mergeCell ref="A204:A205"/>
    <mergeCell ref="B204:B205"/>
    <mergeCell ref="E204:E205"/>
    <mergeCell ref="F204:F205"/>
    <mergeCell ref="G204:G205"/>
    <mergeCell ref="C204:C205"/>
    <mergeCell ref="N66:N67"/>
    <mergeCell ref="C68:C69"/>
    <mergeCell ref="N68:N69"/>
    <mergeCell ref="C70:C71"/>
    <mergeCell ref="N70:N71"/>
    <mergeCell ref="C72:C73"/>
    <mergeCell ref="N72:N73"/>
    <mergeCell ref="G60:L60"/>
    <mergeCell ref="N60:N61"/>
    <mergeCell ref="C62:C63"/>
    <mergeCell ref="N62:N63"/>
    <mergeCell ref="C64:C65"/>
    <mergeCell ref="N64:N65"/>
    <mergeCell ref="E54:K54"/>
    <mergeCell ref="D55:J55"/>
    <mergeCell ref="D56:J56"/>
    <mergeCell ref="D57:J57"/>
    <mergeCell ref="D58:G58"/>
    <mergeCell ref="H58:J58"/>
    <mergeCell ref="H70:H71"/>
    <mergeCell ref="I70:I71"/>
    <mergeCell ref="J70:J71"/>
    <mergeCell ref="K70:K71"/>
    <mergeCell ref="L70:L71"/>
    <mergeCell ref="M70:M71"/>
    <mergeCell ref="H64:H65"/>
    <mergeCell ref="I64:I65"/>
    <mergeCell ref="J64:J65"/>
    <mergeCell ref="K64:K65"/>
    <mergeCell ref="L64:L65"/>
    <mergeCell ref="M64:M65"/>
    <mergeCell ref="J62:J63"/>
    <mergeCell ref="N90:N91"/>
    <mergeCell ref="C92:C93"/>
    <mergeCell ref="N92:N93"/>
    <mergeCell ref="C94:C95"/>
    <mergeCell ref="N94:N95"/>
    <mergeCell ref="C96:C97"/>
    <mergeCell ref="N96:N97"/>
    <mergeCell ref="N82:N83"/>
    <mergeCell ref="C84:C85"/>
    <mergeCell ref="N84:N85"/>
    <mergeCell ref="C86:C87"/>
    <mergeCell ref="N86:N87"/>
    <mergeCell ref="C88:C89"/>
    <mergeCell ref="N88:N89"/>
    <mergeCell ref="N74:N75"/>
    <mergeCell ref="C76:C77"/>
    <mergeCell ref="N76:N77"/>
    <mergeCell ref="C78:C79"/>
    <mergeCell ref="N78:N79"/>
    <mergeCell ref="C80:C81"/>
    <mergeCell ref="N80:N81"/>
    <mergeCell ref="H96:H97"/>
    <mergeCell ref="I96:I97"/>
    <mergeCell ref="J96:J97"/>
    <mergeCell ref="K96:K97"/>
    <mergeCell ref="L96:L97"/>
    <mergeCell ref="M96:M97"/>
    <mergeCell ref="H90:H91"/>
    <mergeCell ref="I90:I91"/>
    <mergeCell ref="J90:J91"/>
    <mergeCell ref="K90:K91"/>
    <mergeCell ref="L90:L91"/>
    <mergeCell ref="N117:N118"/>
    <mergeCell ref="E107:K107"/>
    <mergeCell ref="D108:J108"/>
    <mergeCell ref="D109:J109"/>
    <mergeCell ref="D110:J110"/>
    <mergeCell ref="D111:G111"/>
    <mergeCell ref="H111:J111"/>
    <mergeCell ref="N98:N99"/>
    <mergeCell ref="C100:C101"/>
    <mergeCell ref="N100:N101"/>
    <mergeCell ref="D103:F104"/>
    <mergeCell ref="N103:N104"/>
    <mergeCell ref="M105:N105"/>
    <mergeCell ref="J115:J116"/>
    <mergeCell ref="K115:K116"/>
    <mergeCell ref="L115:L116"/>
    <mergeCell ref="M115:M116"/>
    <mergeCell ref="M113:M114"/>
    <mergeCell ref="H100:H101"/>
    <mergeCell ref="I100:I101"/>
    <mergeCell ref="J100:J101"/>
    <mergeCell ref="K100:K101"/>
    <mergeCell ref="L100:L101"/>
    <mergeCell ref="M100:M101"/>
    <mergeCell ref="N135:N136"/>
    <mergeCell ref="C137:C138"/>
    <mergeCell ref="N137:N138"/>
    <mergeCell ref="C139:C140"/>
    <mergeCell ref="N139:N140"/>
    <mergeCell ref="C141:C142"/>
    <mergeCell ref="N141:N142"/>
    <mergeCell ref="N127:N128"/>
    <mergeCell ref="C129:C130"/>
    <mergeCell ref="N129:N130"/>
    <mergeCell ref="C131:C132"/>
    <mergeCell ref="N131:N132"/>
    <mergeCell ref="C133:C134"/>
    <mergeCell ref="N133:N134"/>
    <mergeCell ref="N119:N120"/>
    <mergeCell ref="C121:C122"/>
    <mergeCell ref="N121:N122"/>
    <mergeCell ref="C123:C124"/>
    <mergeCell ref="N123:N124"/>
    <mergeCell ref="C125:C126"/>
    <mergeCell ref="N125:N126"/>
    <mergeCell ref="H141:H142"/>
    <mergeCell ref="I141:I142"/>
    <mergeCell ref="J141:J142"/>
    <mergeCell ref="K141:K142"/>
    <mergeCell ref="L141:L142"/>
    <mergeCell ref="M141:M142"/>
    <mergeCell ref="H135:H136"/>
    <mergeCell ref="I135:I136"/>
    <mergeCell ref="J135:J136"/>
    <mergeCell ref="K135:K136"/>
    <mergeCell ref="L135:L136"/>
    <mergeCell ref="E160:K160"/>
    <mergeCell ref="D161:J161"/>
    <mergeCell ref="D162:J162"/>
    <mergeCell ref="D163:J163"/>
    <mergeCell ref="D164:G164"/>
    <mergeCell ref="H164:J164"/>
    <mergeCell ref="N151:N152"/>
    <mergeCell ref="C153:C154"/>
    <mergeCell ref="N153:N154"/>
    <mergeCell ref="D156:F157"/>
    <mergeCell ref="N156:N157"/>
    <mergeCell ref="M158:N158"/>
    <mergeCell ref="N143:N144"/>
    <mergeCell ref="C145:C146"/>
    <mergeCell ref="N145:N146"/>
    <mergeCell ref="C147:C148"/>
    <mergeCell ref="N147:N148"/>
    <mergeCell ref="C149:C150"/>
    <mergeCell ref="N149:N150"/>
    <mergeCell ref="K156:K157"/>
    <mergeCell ref="L156:L157"/>
    <mergeCell ref="M156:M157"/>
    <mergeCell ref="A159:N159"/>
    <mergeCell ref="G156:G157"/>
    <mergeCell ref="H156:H157"/>
    <mergeCell ref="I156:I157"/>
    <mergeCell ref="J156:J157"/>
    <mergeCell ref="H153:H154"/>
    <mergeCell ref="I153:I154"/>
    <mergeCell ref="J153:J154"/>
    <mergeCell ref="K153:K154"/>
    <mergeCell ref="L153:L154"/>
    <mergeCell ref="N180:N181"/>
    <mergeCell ref="C182:C183"/>
    <mergeCell ref="N182:N183"/>
    <mergeCell ref="C184:C185"/>
    <mergeCell ref="N184:N185"/>
    <mergeCell ref="C186:C187"/>
    <mergeCell ref="N186:N187"/>
    <mergeCell ref="N172:N173"/>
    <mergeCell ref="C174:C175"/>
    <mergeCell ref="N174:N175"/>
    <mergeCell ref="C176:C177"/>
    <mergeCell ref="N176:N177"/>
    <mergeCell ref="C178:C179"/>
    <mergeCell ref="N178:N179"/>
    <mergeCell ref="G166:L166"/>
    <mergeCell ref="N166:N167"/>
    <mergeCell ref="C168:C169"/>
    <mergeCell ref="N168:N169"/>
    <mergeCell ref="C170:C171"/>
    <mergeCell ref="N170:N171"/>
    <mergeCell ref="H184:H185"/>
    <mergeCell ref="I184:I185"/>
    <mergeCell ref="J184:J185"/>
    <mergeCell ref="K184:K185"/>
    <mergeCell ref="L184:L185"/>
    <mergeCell ref="M184:M185"/>
    <mergeCell ref="H178:H179"/>
    <mergeCell ref="I178:I179"/>
    <mergeCell ref="J178:J179"/>
    <mergeCell ref="K178:K179"/>
    <mergeCell ref="L178:L179"/>
    <mergeCell ref="M178:M179"/>
    <mergeCell ref="A212:N212"/>
    <mergeCell ref="N204:N205"/>
    <mergeCell ref="C206:C207"/>
    <mergeCell ref="N206:N207"/>
    <mergeCell ref="D209:F210"/>
    <mergeCell ref="N209:N210"/>
    <mergeCell ref="M211:N211"/>
    <mergeCell ref="N196:N197"/>
    <mergeCell ref="C198:C199"/>
    <mergeCell ref="N198:N199"/>
    <mergeCell ref="C200:C201"/>
    <mergeCell ref="N200:N201"/>
    <mergeCell ref="C202:C203"/>
    <mergeCell ref="N202:N203"/>
    <mergeCell ref="N188:N189"/>
    <mergeCell ref="C190:C191"/>
    <mergeCell ref="N190:N191"/>
    <mergeCell ref="C192:C193"/>
    <mergeCell ref="N192:N193"/>
    <mergeCell ref="C194:C195"/>
    <mergeCell ref="N194:N195"/>
    <mergeCell ref="K209:K210"/>
    <mergeCell ref="L209:L210"/>
    <mergeCell ref="M209:M210"/>
    <mergeCell ref="H202:H203"/>
    <mergeCell ref="I202:I203"/>
    <mergeCell ref="J202:J203"/>
    <mergeCell ref="K202:K203"/>
    <mergeCell ref="L202:L203"/>
    <mergeCell ref="M202:M203"/>
    <mergeCell ref="A202:A203"/>
    <mergeCell ref="B202:B203"/>
  </mergeCells>
  <phoneticPr fontId="5"/>
  <conditionalFormatting sqref="H9">
    <cfRule type="expression" dxfId="9917" priority="1196" stopIfTrue="1">
      <formula>G9="円盤投"</formula>
    </cfRule>
    <cfRule type="expression" dxfId="9916" priority="1197" stopIfTrue="1">
      <formula>G9="やり投"</formula>
    </cfRule>
    <cfRule type="expression" dxfId="9915" priority="1198" stopIfTrue="1">
      <formula>G9="砲丸投"</formula>
    </cfRule>
    <cfRule type="expression" dxfId="9914" priority="1199" stopIfTrue="1">
      <formula>G9="走幅跳"</formula>
    </cfRule>
    <cfRule type="expression" dxfId="9913" priority="1200" stopIfTrue="1">
      <formula>G9="走高跳"</formula>
    </cfRule>
  </conditionalFormatting>
  <conditionalFormatting sqref="L31">
    <cfRule type="expression" dxfId="9912" priority="941" stopIfTrue="1">
      <formula>K31="円盤投"</formula>
    </cfRule>
    <cfRule type="expression" dxfId="9911" priority="942" stopIfTrue="1">
      <formula>K31="やり投"</formula>
    </cfRule>
    <cfRule type="expression" dxfId="9910" priority="943" stopIfTrue="1">
      <formula>K31="砲丸投"</formula>
    </cfRule>
    <cfRule type="expression" dxfId="9909" priority="944" stopIfTrue="1">
      <formula>K31="走幅跳"</formula>
    </cfRule>
    <cfRule type="expression" dxfId="9908" priority="945" stopIfTrue="1">
      <formula>K31="走高跳"</formula>
    </cfRule>
  </conditionalFormatting>
  <conditionalFormatting sqref="J35">
    <cfRule type="expression" dxfId="9907" priority="1031" stopIfTrue="1">
      <formula>I35="円盤投"</formula>
    </cfRule>
    <cfRule type="expression" dxfId="9906" priority="1032" stopIfTrue="1">
      <formula>I35="やり投"</formula>
    </cfRule>
    <cfRule type="expression" dxfId="9905" priority="1033" stopIfTrue="1">
      <formula>I35="砲丸投"</formula>
    </cfRule>
    <cfRule type="expression" dxfId="9904" priority="1034" stopIfTrue="1">
      <formula>I35="走幅跳"</formula>
    </cfRule>
    <cfRule type="expression" dxfId="9903" priority="1035" stopIfTrue="1">
      <formula>I35="走高跳"</formula>
    </cfRule>
  </conditionalFormatting>
  <conditionalFormatting sqref="H37">
    <cfRule type="expression" dxfId="9902" priority="1126" stopIfTrue="1">
      <formula>G37="円盤投"</formula>
    </cfRule>
    <cfRule type="expression" dxfId="9901" priority="1127" stopIfTrue="1">
      <formula>G37="やり投"</formula>
    </cfRule>
    <cfRule type="expression" dxfId="9900" priority="1128" stopIfTrue="1">
      <formula>G37="砲丸投"</formula>
    </cfRule>
    <cfRule type="expression" dxfId="9899" priority="1129" stopIfTrue="1">
      <formula>G37="走幅跳"</formula>
    </cfRule>
    <cfRule type="expression" dxfId="9898" priority="1130" stopIfTrue="1">
      <formula>G37="走高跳"</formula>
    </cfRule>
  </conditionalFormatting>
  <conditionalFormatting sqref="J43">
    <cfRule type="expression" dxfId="9897" priority="1011" stopIfTrue="1">
      <formula>I43="円盤投"</formula>
    </cfRule>
    <cfRule type="expression" dxfId="9896" priority="1012" stopIfTrue="1">
      <formula>I43="やり投"</formula>
    </cfRule>
    <cfRule type="expression" dxfId="9895" priority="1013" stopIfTrue="1">
      <formula>I43="砲丸投"</formula>
    </cfRule>
    <cfRule type="expression" dxfId="9894" priority="1014" stopIfTrue="1">
      <formula>I43="走幅跳"</formula>
    </cfRule>
    <cfRule type="expression" dxfId="9893" priority="1015" stopIfTrue="1">
      <formula>I43="走高跳"</formula>
    </cfRule>
  </conditionalFormatting>
  <conditionalFormatting sqref="J41">
    <cfRule type="expression" dxfId="9892" priority="1016" stopIfTrue="1">
      <formula>I41="円盤投"</formula>
    </cfRule>
    <cfRule type="expression" dxfId="9891" priority="1017" stopIfTrue="1">
      <formula>I41="やり投"</formula>
    </cfRule>
    <cfRule type="expression" dxfId="9890" priority="1018" stopIfTrue="1">
      <formula>I41="砲丸投"</formula>
    </cfRule>
    <cfRule type="expression" dxfId="9889" priority="1019" stopIfTrue="1">
      <formula>I41="走幅跳"</formula>
    </cfRule>
    <cfRule type="expression" dxfId="9888" priority="1020" stopIfTrue="1">
      <formula>I41="走高跳"</formula>
    </cfRule>
  </conditionalFormatting>
  <conditionalFormatting sqref="H43">
    <cfRule type="expression" dxfId="9887" priority="1111" stopIfTrue="1">
      <formula>G43="円盤投"</formula>
    </cfRule>
    <cfRule type="expression" dxfId="9886" priority="1112" stopIfTrue="1">
      <formula>G43="やり投"</formula>
    </cfRule>
    <cfRule type="expression" dxfId="9885" priority="1113" stopIfTrue="1">
      <formula>G43="砲丸投"</formula>
    </cfRule>
    <cfRule type="expression" dxfId="9884" priority="1114" stopIfTrue="1">
      <formula>G43="走幅跳"</formula>
    </cfRule>
    <cfRule type="expression" dxfId="9883" priority="1115" stopIfTrue="1">
      <formula>G43="走高跳"</formula>
    </cfRule>
  </conditionalFormatting>
  <conditionalFormatting sqref="J47">
    <cfRule type="expression" dxfId="9882" priority="1001" stopIfTrue="1">
      <formula>I47="円盤投"</formula>
    </cfRule>
    <cfRule type="expression" dxfId="9881" priority="1002" stopIfTrue="1">
      <formula>I47="やり投"</formula>
    </cfRule>
    <cfRule type="expression" dxfId="9880" priority="1003" stopIfTrue="1">
      <formula>I47="砲丸投"</formula>
    </cfRule>
    <cfRule type="expression" dxfId="9879" priority="1004" stopIfTrue="1">
      <formula>I47="走幅跳"</formula>
    </cfRule>
    <cfRule type="expression" dxfId="9878" priority="1005" stopIfTrue="1">
      <formula>I47="走高跳"</formula>
    </cfRule>
  </conditionalFormatting>
  <conditionalFormatting sqref="J9">
    <cfRule type="expression" dxfId="9877" priority="1096" stopIfTrue="1">
      <formula>I9="円盤投"</formula>
    </cfRule>
    <cfRule type="expression" dxfId="9876" priority="1097" stopIfTrue="1">
      <formula>I9="やり投"</formula>
    </cfRule>
    <cfRule type="expression" dxfId="9875" priority="1098" stopIfTrue="1">
      <formula>I9="砲丸投"</formula>
    </cfRule>
    <cfRule type="expression" dxfId="9874" priority="1099" stopIfTrue="1">
      <formula>I9="走幅跳"</formula>
    </cfRule>
    <cfRule type="expression" dxfId="9873" priority="1100" stopIfTrue="1">
      <formula>I9="走高跳"</formula>
    </cfRule>
  </conditionalFormatting>
  <conditionalFormatting sqref="H11">
    <cfRule type="expression" dxfId="9872" priority="1191" stopIfTrue="1">
      <formula>G11="円盤投"</formula>
    </cfRule>
    <cfRule type="expression" dxfId="9871" priority="1192" stopIfTrue="1">
      <formula>G11="やり投"</formula>
    </cfRule>
    <cfRule type="expression" dxfId="9870" priority="1193" stopIfTrue="1">
      <formula>G11="砲丸投"</formula>
    </cfRule>
    <cfRule type="expression" dxfId="9869" priority="1194" stopIfTrue="1">
      <formula>G11="走幅跳"</formula>
    </cfRule>
    <cfRule type="expression" dxfId="9868" priority="1195" stopIfTrue="1">
      <formula>G11="走高跳"</formula>
    </cfRule>
  </conditionalFormatting>
  <conditionalFormatting sqref="H13">
    <cfRule type="expression" dxfId="9867" priority="1186" stopIfTrue="1">
      <formula>G13="円盤投"</formula>
    </cfRule>
    <cfRule type="expression" dxfId="9866" priority="1187" stopIfTrue="1">
      <formula>G13="やり投"</formula>
    </cfRule>
    <cfRule type="expression" dxfId="9865" priority="1188" stopIfTrue="1">
      <formula>G13="砲丸投"</formula>
    </cfRule>
    <cfRule type="expression" dxfId="9864" priority="1189" stopIfTrue="1">
      <formula>G13="走幅跳"</formula>
    </cfRule>
    <cfRule type="expression" dxfId="9863" priority="1190" stopIfTrue="1">
      <formula>G13="走高跳"</formula>
    </cfRule>
  </conditionalFormatting>
  <conditionalFormatting sqref="H15">
    <cfRule type="expression" dxfId="9862" priority="1181" stopIfTrue="1">
      <formula>G15="円盤投"</formula>
    </cfRule>
    <cfRule type="expression" dxfId="9861" priority="1182" stopIfTrue="1">
      <formula>G15="やり投"</formula>
    </cfRule>
    <cfRule type="expression" dxfId="9860" priority="1183" stopIfTrue="1">
      <formula>G15="砲丸投"</formula>
    </cfRule>
    <cfRule type="expression" dxfId="9859" priority="1184" stopIfTrue="1">
      <formula>G15="走幅跳"</formula>
    </cfRule>
    <cfRule type="expression" dxfId="9858" priority="1185" stopIfTrue="1">
      <formula>G15="走高跳"</formula>
    </cfRule>
  </conditionalFormatting>
  <conditionalFormatting sqref="H17">
    <cfRule type="expression" dxfId="9857" priority="1176" stopIfTrue="1">
      <formula>G17="円盤投"</formula>
    </cfRule>
    <cfRule type="expression" dxfId="9856" priority="1177" stopIfTrue="1">
      <formula>G17="やり投"</formula>
    </cfRule>
    <cfRule type="expression" dxfId="9855" priority="1178" stopIfTrue="1">
      <formula>G17="砲丸投"</formula>
    </cfRule>
    <cfRule type="expression" dxfId="9854" priority="1179" stopIfTrue="1">
      <formula>G17="走幅跳"</formula>
    </cfRule>
    <cfRule type="expression" dxfId="9853" priority="1180" stopIfTrue="1">
      <formula>G17="走高跳"</formula>
    </cfRule>
  </conditionalFormatting>
  <conditionalFormatting sqref="H19">
    <cfRule type="expression" dxfId="9852" priority="1171" stopIfTrue="1">
      <formula>G19="円盤投"</formula>
    </cfRule>
    <cfRule type="expression" dxfId="9851" priority="1172" stopIfTrue="1">
      <formula>G19="やり投"</formula>
    </cfRule>
    <cfRule type="expression" dxfId="9850" priority="1173" stopIfTrue="1">
      <formula>G19="砲丸投"</formula>
    </cfRule>
    <cfRule type="expression" dxfId="9849" priority="1174" stopIfTrue="1">
      <formula>G19="走幅跳"</formula>
    </cfRule>
    <cfRule type="expression" dxfId="9848" priority="1175" stopIfTrue="1">
      <formula>G19="走高跳"</formula>
    </cfRule>
  </conditionalFormatting>
  <conditionalFormatting sqref="H21">
    <cfRule type="expression" dxfId="9847" priority="1166" stopIfTrue="1">
      <formula>G21="円盤投"</formula>
    </cfRule>
    <cfRule type="expression" dxfId="9846" priority="1167" stopIfTrue="1">
      <formula>G21="やり投"</formula>
    </cfRule>
    <cfRule type="expression" dxfId="9845" priority="1168" stopIfTrue="1">
      <formula>G21="砲丸投"</formula>
    </cfRule>
    <cfRule type="expression" dxfId="9844" priority="1169" stopIfTrue="1">
      <formula>G21="走幅跳"</formula>
    </cfRule>
    <cfRule type="expression" dxfId="9843" priority="1170" stopIfTrue="1">
      <formula>G21="走高跳"</formula>
    </cfRule>
  </conditionalFormatting>
  <conditionalFormatting sqref="H23">
    <cfRule type="expression" dxfId="9842" priority="1161" stopIfTrue="1">
      <formula>G23="円盤投"</formula>
    </cfRule>
    <cfRule type="expression" dxfId="9841" priority="1162" stopIfTrue="1">
      <formula>G23="やり投"</formula>
    </cfRule>
    <cfRule type="expression" dxfId="9840" priority="1163" stopIfTrue="1">
      <formula>G23="砲丸投"</formula>
    </cfRule>
    <cfRule type="expression" dxfId="9839" priority="1164" stopIfTrue="1">
      <formula>G23="走幅跳"</formula>
    </cfRule>
    <cfRule type="expression" dxfId="9838" priority="1165" stopIfTrue="1">
      <formula>G23="走高跳"</formula>
    </cfRule>
  </conditionalFormatting>
  <conditionalFormatting sqref="H25">
    <cfRule type="expression" dxfId="9837" priority="1156" stopIfTrue="1">
      <formula>G25="円盤投"</formula>
    </cfRule>
    <cfRule type="expression" dxfId="9836" priority="1157" stopIfTrue="1">
      <formula>G25="やり投"</formula>
    </cfRule>
    <cfRule type="expression" dxfId="9835" priority="1158" stopIfTrue="1">
      <formula>G25="砲丸投"</formula>
    </cfRule>
    <cfRule type="expression" dxfId="9834" priority="1159" stopIfTrue="1">
      <formula>G25="走幅跳"</formula>
    </cfRule>
    <cfRule type="expression" dxfId="9833" priority="1160" stopIfTrue="1">
      <formula>G25="走高跳"</formula>
    </cfRule>
  </conditionalFormatting>
  <conditionalFormatting sqref="H27">
    <cfRule type="expression" dxfId="9832" priority="1151" stopIfTrue="1">
      <formula>G27="円盤投"</formula>
    </cfRule>
    <cfRule type="expression" dxfId="9831" priority="1152" stopIfTrue="1">
      <formula>G27="やり投"</formula>
    </cfRule>
    <cfRule type="expression" dxfId="9830" priority="1153" stopIfTrue="1">
      <formula>G27="砲丸投"</formula>
    </cfRule>
    <cfRule type="expression" dxfId="9829" priority="1154" stopIfTrue="1">
      <formula>G27="走幅跳"</formula>
    </cfRule>
    <cfRule type="expression" dxfId="9828" priority="1155" stopIfTrue="1">
      <formula>G27="走高跳"</formula>
    </cfRule>
  </conditionalFormatting>
  <conditionalFormatting sqref="H29">
    <cfRule type="expression" dxfId="9827" priority="1146" stopIfTrue="1">
      <formula>G29="円盤投"</formula>
    </cfRule>
    <cfRule type="expression" dxfId="9826" priority="1147" stopIfTrue="1">
      <formula>G29="やり投"</formula>
    </cfRule>
    <cfRule type="expression" dxfId="9825" priority="1148" stopIfTrue="1">
      <formula>G29="砲丸投"</formula>
    </cfRule>
    <cfRule type="expression" dxfId="9824" priority="1149" stopIfTrue="1">
      <formula>G29="走幅跳"</formula>
    </cfRule>
    <cfRule type="expression" dxfId="9823" priority="1150" stopIfTrue="1">
      <formula>G29="走高跳"</formula>
    </cfRule>
  </conditionalFormatting>
  <conditionalFormatting sqref="H31">
    <cfRule type="expression" dxfId="9822" priority="1141" stopIfTrue="1">
      <formula>G31="円盤投"</formula>
    </cfRule>
    <cfRule type="expression" dxfId="9821" priority="1142" stopIfTrue="1">
      <formula>G31="やり投"</formula>
    </cfRule>
    <cfRule type="expression" dxfId="9820" priority="1143" stopIfTrue="1">
      <formula>G31="砲丸投"</formula>
    </cfRule>
    <cfRule type="expression" dxfId="9819" priority="1144" stopIfTrue="1">
      <formula>G31="走幅跳"</formula>
    </cfRule>
    <cfRule type="expression" dxfId="9818" priority="1145" stopIfTrue="1">
      <formula>G31="走高跳"</formula>
    </cfRule>
  </conditionalFormatting>
  <conditionalFormatting sqref="H33">
    <cfRule type="expression" dxfId="9817" priority="1136" stopIfTrue="1">
      <formula>G33="円盤投"</formula>
    </cfRule>
    <cfRule type="expression" dxfId="9816" priority="1137" stopIfTrue="1">
      <formula>G33="やり投"</formula>
    </cfRule>
    <cfRule type="expression" dxfId="9815" priority="1138" stopIfTrue="1">
      <formula>G33="砲丸投"</formula>
    </cfRule>
    <cfRule type="expression" dxfId="9814" priority="1139" stopIfTrue="1">
      <formula>G33="走幅跳"</formula>
    </cfRule>
    <cfRule type="expression" dxfId="9813" priority="1140" stopIfTrue="1">
      <formula>G33="走高跳"</formula>
    </cfRule>
  </conditionalFormatting>
  <conditionalFormatting sqref="H35">
    <cfRule type="expression" dxfId="9812" priority="1131" stopIfTrue="1">
      <formula>G35="円盤投"</formula>
    </cfRule>
    <cfRule type="expression" dxfId="9811" priority="1132" stopIfTrue="1">
      <formula>G35="やり投"</formula>
    </cfRule>
    <cfRule type="expression" dxfId="9810" priority="1133" stopIfTrue="1">
      <formula>G35="砲丸投"</formula>
    </cfRule>
    <cfRule type="expression" dxfId="9809" priority="1134" stopIfTrue="1">
      <formula>G35="走幅跳"</formula>
    </cfRule>
    <cfRule type="expression" dxfId="9808" priority="1135" stopIfTrue="1">
      <formula>G35="走高跳"</formula>
    </cfRule>
  </conditionalFormatting>
  <conditionalFormatting sqref="H39">
    <cfRule type="expression" dxfId="9807" priority="1121" stopIfTrue="1">
      <formula>G39="円盤投"</formula>
    </cfRule>
    <cfRule type="expression" dxfId="9806" priority="1122" stopIfTrue="1">
      <formula>G39="やり投"</formula>
    </cfRule>
    <cfRule type="expression" dxfId="9805" priority="1123" stopIfTrue="1">
      <formula>G39="砲丸投"</formula>
    </cfRule>
    <cfRule type="expression" dxfId="9804" priority="1124" stopIfTrue="1">
      <formula>G39="走幅跳"</formula>
    </cfRule>
    <cfRule type="expression" dxfId="9803" priority="1125" stopIfTrue="1">
      <formula>G39="走高跳"</formula>
    </cfRule>
  </conditionalFormatting>
  <conditionalFormatting sqref="H41">
    <cfRule type="expression" dxfId="9802" priority="1116" stopIfTrue="1">
      <formula>G41="円盤投"</formula>
    </cfRule>
    <cfRule type="expression" dxfId="9801" priority="1117" stopIfTrue="1">
      <formula>G41="やり投"</formula>
    </cfRule>
    <cfRule type="expression" dxfId="9800" priority="1118" stopIfTrue="1">
      <formula>G41="砲丸投"</formula>
    </cfRule>
    <cfRule type="expression" dxfId="9799" priority="1119" stopIfTrue="1">
      <formula>G41="走幅跳"</formula>
    </cfRule>
    <cfRule type="expression" dxfId="9798" priority="1120" stopIfTrue="1">
      <formula>G41="走高跳"</formula>
    </cfRule>
  </conditionalFormatting>
  <conditionalFormatting sqref="H45">
    <cfRule type="expression" dxfId="9797" priority="1106" stopIfTrue="1">
      <formula>G45="円盤投"</formula>
    </cfRule>
    <cfRule type="expression" dxfId="9796" priority="1107" stopIfTrue="1">
      <formula>G45="やり投"</formula>
    </cfRule>
    <cfRule type="expression" dxfId="9795" priority="1108" stopIfTrue="1">
      <formula>G45="砲丸投"</formula>
    </cfRule>
    <cfRule type="expression" dxfId="9794" priority="1109" stopIfTrue="1">
      <formula>G45="走幅跳"</formula>
    </cfRule>
    <cfRule type="expression" dxfId="9793" priority="1110" stopIfTrue="1">
      <formula>G45="走高跳"</formula>
    </cfRule>
  </conditionalFormatting>
  <conditionalFormatting sqref="H47">
    <cfRule type="expression" dxfId="9792" priority="1101" stopIfTrue="1">
      <formula>G47="円盤投"</formula>
    </cfRule>
    <cfRule type="expression" dxfId="9791" priority="1102" stopIfTrue="1">
      <formula>G47="やり投"</formula>
    </cfRule>
    <cfRule type="expression" dxfId="9790" priority="1103" stopIfTrue="1">
      <formula>G47="砲丸投"</formula>
    </cfRule>
    <cfRule type="expression" dxfId="9789" priority="1104" stopIfTrue="1">
      <formula>G47="走幅跳"</formula>
    </cfRule>
    <cfRule type="expression" dxfId="9788" priority="1105" stopIfTrue="1">
      <formula>G47="走高跳"</formula>
    </cfRule>
  </conditionalFormatting>
  <conditionalFormatting sqref="J11">
    <cfRule type="expression" dxfId="9787" priority="1091" stopIfTrue="1">
      <formula>I11="円盤投"</formula>
    </cfRule>
    <cfRule type="expression" dxfId="9786" priority="1092" stopIfTrue="1">
      <formula>I11="やり投"</formula>
    </cfRule>
    <cfRule type="expression" dxfId="9785" priority="1093" stopIfTrue="1">
      <formula>I11="砲丸投"</formula>
    </cfRule>
    <cfRule type="expression" dxfId="9784" priority="1094" stopIfTrue="1">
      <formula>I11="走幅跳"</formula>
    </cfRule>
    <cfRule type="expression" dxfId="9783" priority="1095" stopIfTrue="1">
      <formula>I11="走高跳"</formula>
    </cfRule>
  </conditionalFormatting>
  <conditionalFormatting sqref="J13">
    <cfRule type="expression" dxfId="9782" priority="1086" stopIfTrue="1">
      <formula>I13="円盤投"</formula>
    </cfRule>
    <cfRule type="expression" dxfId="9781" priority="1087" stopIfTrue="1">
      <formula>I13="やり投"</formula>
    </cfRule>
    <cfRule type="expression" dxfId="9780" priority="1088" stopIfTrue="1">
      <formula>I13="砲丸投"</formula>
    </cfRule>
    <cfRule type="expression" dxfId="9779" priority="1089" stopIfTrue="1">
      <formula>I13="走幅跳"</formula>
    </cfRule>
    <cfRule type="expression" dxfId="9778" priority="1090" stopIfTrue="1">
      <formula>I13="走高跳"</formula>
    </cfRule>
  </conditionalFormatting>
  <conditionalFormatting sqref="J15">
    <cfRule type="expression" dxfId="9777" priority="1081" stopIfTrue="1">
      <formula>I15="円盤投"</formula>
    </cfRule>
    <cfRule type="expression" dxfId="9776" priority="1082" stopIfTrue="1">
      <formula>I15="やり投"</formula>
    </cfRule>
    <cfRule type="expression" dxfId="9775" priority="1083" stopIfTrue="1">
      <formula>I15="砲丸投"</formula>
    </cfRule>
    <cfRule type="expression" dxfId="9774" priority="1084" stopIfTrue="1">
      <formula>I15="走幅跳"</formula>
    </cfRule>
    <cfRule type="expression" dxfId="9773" priority="1085" stopIfTrue="1">
      <formula>I15="走高跳"</formula>
    </cfRule>
  </conditionalFormatting>
  <conditionalFormatting sqref="J17">
    <cfRule type="expression" dxfId="9772" priority="1076" stopIfTrue="1">
      <formula>I17="円盤投"</formula>
    </cfRule>
    <cfRule type="expression" dxfId="9771" priority="1077" stopIfTrue="1">
      <formula>I17="やり投"</formula>
    </cfRule>
    <cfRule type="expression" dxfId="9770" priority="1078" stopIfTrue="1">
      <formula>I17="砲丸投"</formula>
    </cfRule>
    <cfRule type="expression" dxfId="9769" priority="1079" stopIfTrue="1">
      <formula>I17="走幅跳"</formula>
    </cfRule>
    <cfRule type="expression" dxfId="9768" priority="1080" stopIfTrue="1">
      <formula>I17="走高跳"</formula>
    </cfRule>
  </conditionalFormatting>
  <conditionalFormatting sqref="J19">
    <cfRule type="expression" dxfId="9767" priority="1071" stopIfTrue="1">
      <formula>I19="円盤投"</formula>
    </cfRule>
    <cfRule type="expression" dxfId="9766" priority="1072" stopIfTrue="1">
      <formula>I19="やり投"</formula>
    </cfRule>
    <cfRule type="expression" dxfId="9765" priority="1073" stopIfTrue="1">
      <formula>I19="砲丸投"</formula>
    </cfRule>
    <cfRule type="expression" dxfId="9764" priority="1074" stopIfTrue="1">
      <formula>I19="走幅跳"</formula>
    </cfRule>
    <cfRule type="expression" dxfId="9763" priority="1075" stopIfTrue="1">
      <formula>I19="走高跳"</formula>
    </cfRule>
  </conditionalFormatting>
  <conditionalFormatting sqref="J21">
    <cfRule type="expression" dxfId="9762" priority="1066" stopIfTrue="1">
      <formula>I21="円盤投"</formula>
    </cfRule>
    <cfRule type="expression" dxfId="9761" priority="1067" stopIfTrue="1">
      <formula>I21="やり投"</formula>
    </cfRule>
    <cfRule type="expression" dxfId="9760" priority="1068" stopIfTrue="1">
      <formula>I21="砲丸投"</formula>
    </cfRule>
    <cfRule type="expression" dxfId="9759" priority="1069" stopIfTrue="1">
      <formula>I21="走幅跳"</formula>
    </cfRule>
    <cfRule type="expression" dxfId="9758" priority="1070" stopIfTrue="1">
      <formula>I21="走高跳"</formula>
    </cfRule>
  </conditionalFormatting>
  <conditionalFormatting sqref="J23">
    <cfRule type="expression" dxfId="9757" priority="1061" stopIfTrue="1">
      <formula>I23="円盤投"</formula>
    </cfRule>
    <cfRule type="expression" dxfId="9756" priority="1062" stopIfTrue="1">
      <formula>I23="やり投"</formula>
    </cfRule>
    <cfRule type="expression" dxfId="9755" priority="1063" stopIfTrue="1">
      <formula>I23="砲丸投"</formula>
    </cfRule>
    <cfRule type="expression" dxfId="9754" priority="1064" stopIfTrue="1">
      <formula>I23="走幅跳"</formula>
    </cfRule>
    <cfRule type="expression" dxfId="9753" priority="1065" stopIfTrue="1">
      <formula>I23="走高跳"</formula>
    </cfRule>
  </conditionalFormatting>
  <conditionalFormatting sqref="J25">
    <cfRule type="expression" dxfId="9752" priority="1056" stopIfTrue="1">
      <formula>I25="円盤投"</formula>
    </cfRule>
    <cfRule type="expression" dxfId="9751" priority="1057" stopIfTrue="1">
      <formula>I25="やり投"</formula>
    </cfRule>
    <cfRule type="expression" dxfId="9750" priority="1058" stopIfTrue="1">
      <formula>I25="砲丸投"</formula>
    </cfRule>
    <cfRule type="expression" dxfId="9749" priority="1059" stopIfTrue="1">
      <formula>I25="走幅跳"</formula>
    </cfRule>
    <cfRule type="expression" dxfId="9748" priority="1060" stopIfTrue="1">
      <formula>I25="走高跳"</formula>
    </cfRule>
  </conditionalFormatting>
  <conditionalFormatting sqref="J27">
    <cfRule type="expression" dxfId="9747" priority="1051" stopIfTrue="1">
      <formula>I27="円盤投"</formula>
    </cfRule>
    <cfRule type="expression" dxfId="9746" priority="1052" stopIfTrue="1">
      <formula>I27="やり投"</formula>
    </cfRule>
    <cfRule type="expression" dxfId="9745" priority="1053" stopIfTrue="1">
      <formula>I27="砲丸投"</formula>
    </cfRule>
    <cfRule type="expression" dxfId="9744" priority="1054" stopIfTrue="1">
      <formula>I27="走幅跳"</formula>
    </cfRule>
    <cfRule type="expression" dxfId="9743" priority="1055" stopIfTrue="1">
      <formula>I27="走高跳"</formula>
    </cfRule>
  </conditionalFormatting>
  <conditionalFormatting sqref="J29">
    <cfRule type="expression" dxfId="9742" priority="1046" stopIfTrue="1">
      <formula>I29="円盤投"</formula>
    </cfRule>
    <cfRule type="expression" dxfId="9741" priority="1047" stopIfTrue="1">
      <formula>I29="やり投"</formula>
    </cfRule>
    <cfRule type="expression" dxfId="9740" priority="1048" stopIfTrue="1">
      <formula>I29="砲丸投"</formula>
    </cfRule>
    <cfRule type="expression" dxfId="9739" priority="1049" stopIfTrue="1">
      <formula>I29="走幅跳"</formula>
    </cfRule>
    <cfRule type="expression" dxfId="9738" priority="1050" stopIfTrue="1">
      <formula>I29="走高跳"</formula>
    </cfRule>
  </conditionalFormatting>
  <conditionalFormatting sqref="J31">
    <cfRule type="expression" dxfId="9737" priority="1041" stopIfTrue="1">
      <formula>I31="円盤投"</formula>
    </cfRule>
    <cfRule type="expression" dxfId="9736" priority="1042" stopIfTrue="1">
      <formula>I31="やり投"</formula>
    </cfRule>
    <cfRule type="expression" dxfId="9735" priority="1043" stopIfTrue="1">
      <formula>I31="砲丸投"</formula>
    </cfRule>
    <cfRule type="expression" dxfId="9734" priority="1044" stopIfTrue="1">
      <formula>I31="走幅跳"</formula>
    </cfRule>
    <cfRule type="expression" dxfId="9733" priority="1045" stopIfTrue="1">
      <formula>I31="走高跳"</formula>
    </cfRule>
  </conditionalFormatting>
  <conditionalFormatting sqref="J33">
    <cfRule type="expression" dxfId="9732" priority="1036" stopIfTrue="1">
      <formula>I33="円盤投"</formula>
    </cfRule>
    <cfRule type="expression" dxfId="9731" priority="1037" stopIfTrue="1">
      <formula>I33="やり投"</formula>
    </cfRule>
    <cfRule type="expression" dxfId="9730" priority="1038" stopIfTrue="1">
      <formula>I33="砲丸投"</formula>
    </cfRule>
    <cfRule type="expression" dxfId="9729" priority="1039" stopIfTrue="1">
      <formula>I33="走幅跳"</formula>
    </cfRule>
    <cfRule type="expression" dxfId="9728" priority="1040" stopIfTrue="1">
      <formula>I33="走高跳"</formula>
    </cfRule>
  </conditionalFormatting>
  <conditionalFormatting sqref="J37">
    <cfRule type="expression" dxfId="9727" priority="1026" stopIfTrue="1">
      <formula>I37="円盤投"</formula>
    </cfRule>
    <cfRule type="expression" dxfId="9726" priority="1027" stopIfTrue="1">
      <formula>I37="やり投"</formula>
    </cfRule>
    <cfRule type="expression" dxfId="9725" priority="1028" stopIfTrue="1">
      <formula>I37="砲丸投"</formula>
    </cfRule>
    <cfRule type="expression" dxfId="9724" priority="1029" stopIfTrue="1">
      <formula>I37="走幅跳"</formula>
    </cfRule>
    <cfRule type="expression" dxfId="9723" priority="1030" stopIfTrue="1">
      <formula>I37="走高跳"</formula>
    </cfRule>
  </conditionalFormatting>
  <conditionalFormatting sqref="J39">
    <cfRule type="expression" dxfId="9722" priority="1021" stopIfTrue="1">
      <formula>I39="円盤投"</formula>
    </cfRule>
    <cfRule type="expression" dxfId="9721" priority="1022" stopIfTrue="1">
      <formula>I39="やり投"</formula>
    </cfRule>
    <cfRule type="expression" dxfId="9720" priority="1023" stopIfTrue="1">
      <formula>I39="砲丸投"</formula>
    </cfRule>
    <cfRule type="expression" dxfId="9719" priority="1024" stopIfTrue="1">
      <formula>I39="走幅跳"</formula>
    </cfRule>
    <cfRule type="expression" dxfId="9718" priority="1025" stopIfTrue="1">
      <formula>I39="走高跳"</formula>
    </cfRule>
  </conditionalFormatting>
  <conditionalFormatting sqref="J45">
    <cfRule type="expression" dxfId="9717" priority="1006" stopIfTrue="1">
      <formula>I45="円盤投"</formula>
    </cfRule>
    <cfRule type="expression" dxfId="9716" priority="1007" stopIfTrue="1">
      <formula>I45="やり投"</formula>
    </cfRule>
    <cfRule type="expression" dxfId="9715" priority="1008" stopIfTrue="1">
      <formula>I45="砲丸投"</formula>
    </cfRule>
    <cfRule type="expression" dxfId="9714" priority="1009" stopIfTrue="1">
      <formula>I45="走幅跳"</formula>
    </cfRule>
    <cfRule type="expression" dxfId="9713" priority="1010" stopIfTrue="1">
      <formula>I45="走高跳"</formula>
    </cfRule>
  </conditionalFormatting>
  <conditionalFormatting sqref="L9">
    <cfRule type="expression" dxfId="9712" priority="996" stopIfTrue="1">
      <formula>K9="円盤投"</formula>
    </cfRule>
    <cfRule type="expression" dxfId="9711" priority="997" stopIfTrue="1">
      <formula>K9="やり投"</formula>
    </cfRule>
    <cfRule type="expression" dxfId="9710" priority="998" stopIfTrue="1">
      <formula>K9="砲丸投"</formula>
    </cfRule>
    <cfRule type="expression" dxfId="9709" priority="999" stopIfTrue="1">
      <formula>K9="走幅跳"</formula>
    </cfRule>
    <cfRule type="expression" dxfId="9708" priority="1000" stopIfTrue="1">
      <formula>K9="走高跳"</formula>
    </cfRule>
  </conditionalFormatting>
  <conditionalFormatting sqref="L11">
    <cfRule type="expression" dxfId="9707" priority="991" stopIfTrue="1">
      <formula>K11="円盤投"</formula>
    </cfRule>
    <cfRule type="expression" dxfId="9706" priority="992" stopIfTrue="1">
      <formula>K11="やり投"</formula>
    </cfRule>
    <cfRule type="expression" dxfId="9705" priority="993" stopIfTrue="1">
      <formula>K11="砲丸投"</formula>
    </cfRule>
    <cfRule type="expression" dxfId="9704" priority="994" stopIfTrue="1">
      <formula>K11="走幅跳"</formula>
    </cfRule>
    <cfRule type="expression" dxfId="9703" priority="995" stopIfTrue="1">
      <formula>K11="走高跳"</formula>
    </cfRule>
  </conditionalFormatting>
  <conditionalFormatting sqref="L13">
    <cfRule type="expression" dxfId="9702" priority="986" stopIfTrue="1">
      <formula>K13="円盤投"</formula>
    </cfRule>
    <cfRule type="expression" dxfId="9701" priority="987" stopIfTrue="1">
      <formula>K13="やり投"</formula>
    </cfRule>
    <cfRule type="expression" dxfId="9700" priority="988" stopIfTrue="1">
      <formula>K13="砲丸投"</formula>
    </cfRule>
    <cfRule type="expression" dxfId="9699" priority="989" stopIfTrue="1">
      <formula>K13="走幅跳"</formula>
    </cfRule>
    <cfRule type="expression" dxfId="9698" priority="990" stopIfTrue="1">
      <formula>K13="走高跳"</formula>
    </cfRule>
  </conditionalFormatting>
  <conditionalFormatting sqref="L15">
    <cfRule type="expression" dxfId="9697" priority="981" stopIfTrue="1">
      <formula>K15="円盤投"</formula>
    </cfRule>
    <cfRule type="expression" dxfId="9696" priority="982" stopIfTrue="1">
      <formula>K15="やり投"</formula>
    </cfRule>
    <cfRule type="expression" dxfId="9695" priority="983" stopIfTrue="1">
      <formula>K15="砲丸投"</formula>
    </cfRule>
    <cfRule type="expression" dxfId="9694" priority="984" stopIfTrue="1">
      <formula>K15="走幅跳"</formula>
    </cfRule>
    <cfRule type="expression" dxfId="9693" priority="985" stopIfTrue="1">
      <formula>K15="走高跳"</formula>
    </cfRule>
  </conditionalFormatting>
  <conditionalFormatting sqref="L17">
    <cfRule type="expression" dxfId="9692" priority="976" stopIfTrue="1">
      <formula>K17="円盤投"</formula>
    </cfRule>
    <cfRule type="expression" dxfId="9691" priority="977" stopIfTrue="1">
      <formula>K17="やり投"</formula>
    </cfRule>
    <cfRule type="expression" dxfId="9690" priority="978" stopIfTrue="1">
      <formula>K17="砲丸投"</formula>
    </cfRule>
    <cfRule type="expression" dxfId="9689" priority="979" stopIfTrue="1">
      <formula>K17="走幅跳"</formula>
    </cfRule>
    <cfRule type="expression" dxfId="9688" priority="980" stopIfTrue="1">
      <formula>K17="走高跳"</formula>
    </cfRule>
  </conditionalFormatting>
  <conditionalFormatting sqref="L19">
    <cfRule type="expression" dxfId="9687" priority="971" stopIfTrue="1">
      <formula>K19="円盤投"</formula>
    </cfRule>
    <cfRule type="expression" dxfId="9686" priority="972" stopIfTrue="1">
      <formula>K19="やり投"</formula>
    </cfRule>
    <cfRule type="expression" dxfId="9685" priority="973" stopIfTrue="1">
      <formula>K19="砲丸投"</formula>
    </cfRule>
    <cfRule type="expression" dxfId="9684" priority="974" stopIfTrue="1">
      <formula>K19="走幅跳"</formula>
    </cfRule>
    <cfRule type="expression" dxfId="9683" priority="975" stopIfTrue="1">
      <formula>K19="走高跳"</formula>
    </cfRule>
  </conditionalFormatting>
  <conditionalFormatting sqref="L21">
    <cfRule type="expression" dxfId="9682" priority="966" stopIfTrue="1">
      <formula>K21="円盤投"</formula>
    </cfRule>
    <cfRule type="expression" dxfId="9681" priority="967" stopIfTrue="1">
      <formula>K21="やり投"</formula>
    </cfRule>
    <cfRule type="expression" dxfId="9680" priority="968" stopIfTrue="1">
      <formula>K21="砲丸投"</formula>
    </cfRule>
    <cfRule type="expression" dxfId="9679" priority="969" stopIfTrue="1">
      <formula>K21="走幅跳"</formula>
    </cfRule>
    <cfRule type="expression" dxfId="9678" priority="970" stopIfTrue="1">
      <formula>K21="走高跳"</formula>
    </cfRule>
  </conditionalFormatting>
  <conditionalFormatting sqref="L23">
    <cfRule type="expression" dxfId="9677" priority="961" stopIfTrue="1">
      <formula>K23="円盤投"</formula>
    </cfRule>
    <cfRule type="expression" dxfId="9676" priority="962" stopIfTrue="1">
      <formula>K23="やり投"</formula>
    </cfRule>
    <cfRule type="expression" dxfId="9675" priority="963" stopIfTrue="1">
      <formula>K23="砲丸投"</formula>
    </cfRule>
    <cfRule type="expression" dxfId="9674" priority="964" stopIfTrue="1">
      <formula>K23="走幅跳"</formula>
    </cfRule>
    <cfRule type="expression" dxfId="9673" priority="965" stopIfTrue="1">
      <formula>K23="走高跳"</formula>
    </cfRule>
  </conditionalFormatting>
  <conditionalFormatting sqref="L25">
    <cfRule type="expression" dxfId="9672" priority="956" stopIfTrue="1">
      <formula>K25="円盤投"</formula>
    </cfRule>
    <cfRule type="expression" dxfId="9671" priority="957" stopIfTrue="1">
      <formula>K25="やり投"</formula>
    </cfRule>
    <cfRule type="expression" dxfId="9670" priority="958" stopIfTrue="1">
      <formula>K25="砲丸投"</formula>
    </cfRule>
    <cfRule type="expression" dxfId="9669" priority="959" stopIfTrue="1">
      <formula>K25="走幅跳"</formula>
    </cfRule>
    <cfRule type="expression" dxfId="9668" priority="960" stopIfTrue="1">
      <formula>K25="走高跳"</formula>
    </cfRule>
  </conditionalFormatting>
  <conditionalFormatting sqref="L27">
    <cfRule type="expression" dxfId="9667" priority="951" stopIfTrue="1">
      <formula>K27="円盤投"</formula>
    </cfRule>
    <cfRule type="expression" dxfId="9666" priority="952" stopIfTrue="1">
      <formula>K27="やり投"</formula>
    </cfRule>
    <cfRule type="expression" dxfId="9665" priority="953" stopIfTrue="1">
      <formula>K27="砲丸投"</formula>
    </cfRule>
    <cfRule type="expression" dxfId="9664" priority="954" stopIfTrue="1">
      <formula>K27="走幅跳"</formula>
    </cfRule>
    <cfRule type="expression" dxfId="9663" priority="955" stopIfTrue="1">
      <formula>K27="走高跳"</formula>
    </cfRule>
  </conditionalFormatting>
  <conditionalFormatting sqref="L29">
    <cfRule type="expression" dxfId="9662" priority="946" stopIfTrue="1">
      <formula>K29="円盤投"</formula>
    </cfRule>
    <cfRule type="expression" dxfId="9661" priority="947" stopIfTrue="1">
      <formula>K29="やり投"</formula>
    </cfRule>
    <cfRule type="expression" dxfId="9660" priority="948" stopIfTrue="1">
      <formula>K29="砲丸投"</formula>
    </cfRule>
    <cfRule type="expression" dxfId="9659" priority="949" stopIfTrue="1">
      <formula>K29="走幅跳"</formula>
    </cfRule>
    <cfRule type="expression" dxfId="9658" priority="950" stopIfTrue="1">
      <formula>K29="走高跳"</formula>
    </cfRule>
  </conditionalFormatting>
  <conditionalFormatting sqref="L33">
    <cfRule type="expression" dxfId="9657" priority="936" stopIfTrue="1">
      <formula>K33="円盤投"</formula>
    </cfRule>
    <cfRule type="expression" dxfId="9656" priority="937" stopIfTrue="1">
      <formula>K33="やり投"</formula>
    </cfRule>
    <cfRule type="expression" dxfId="9655" priority="938" stopIfTrue="1">
      <formula>K33="砲丸投"</formula>
    </cfRule>
    <cfRule type="expression" dxfId="9654" priority="939" stopIfTrue="1">
      <formula>K33="走幅跳"</formula>
    </cfRule>
    <cfRule type="expression" dxfId="9653" priority="940" stopIfTrue="1">
      <formula>K33="走高跳"</formula>
    </cfRule>
  </conditionalFormatting>
  <conditionalFormatting sqref="L35">
    <cfRule type="expression" dxfId="9652" priority="931" stopIfTrue="1">
      <formula>K35="円盤投"</formula>
    </cfRule>
    <cfRule type="expression" dxfId="9651" priority="932" stopIfTrue="1">
      <formula>K35="やり投"</formula>
    </cfRule>
    <cfRule type="expression" dxfId="9650" priority="933" stopIfTrue="1">
      <formula>K35="砲丸投"</formula>
    </cfRule>
    <cfRule type="expression" dxfId="9649" priority="934" stopIfTrue="1">
      <formula>K35="走幅跳"</formula>
    </cfRule>
    <cfRule type="expression" dxfId="9648" priority="935" stopIfTrue="1">
      <formula>K35="走高跳"</formula>
    </cfRule>
  </conditionalFormatting>
  <conditionalFormatting sqref="L37">
    <cfRule type="expression" dxfId="9647" priority="926" stopIfTrue="1">
      <formula>K37="円盤投"</formula>
    </cfRule>
    <cfRule type="expression" dxfId="9646" priority="927" stopIfTrue="1">
      <formula>K37="やり投"</formula>
    </cfRule>
    <cfRule type="expression" dxfId="9645" priority="928" stopIfTrue="1">
      <formula>K37="砲丸投"</formula>
    </cfRule>
    <cfRule type="expression" dxfId="9644" priority="929" stopIfTrue="1">
      <formula>K37="走幅跳"</formula>
    </cfRule>
    <cfRule type="expression" dxfId="9643" priority="930" stopIfTrue="1">
      <formula>K37="走高跳"</formula>
    </cfRule>
  </conditionalFormatting>
  <conditionalFormatting sqref="L39">
    <cfRule type="expression" dxfId="9642" priority="921" stopIfTrue="1">
      <formula>K39="円盤投"</formula>
    </cfRule>
    <cfRule type="expression" dxfId="9641" priority="922" stopIfTrue="1">
      <formula>K39="やり投"</formula>
    </cfRule>
    <cfRule type="expression" dxfId="9640" priority="923" stopIfTrue="1">
      <formula>K39="砲丸投"</formula>
    </cfRule>
    <cfRule type="expression" dxfId="9639" priority="924" stopIfTrue="1">
      <formula>K39="走幅跳"</formula>
    </cfRule>
    <cfRule type="expression" dxfId="9638" priority="925" stopIfTrue="1">
      <formula>K39="走高跳"</formula>
    </cfRule>
  </conditionalFormatting>
  <conditionalFormatting sqref="L41">
    <cfRule type="expression" dxfId="9637" priority="916" stopIfTrue="1">
      <formula>K41="円盤投"</formula>
    </cfRule>
    <cfRule type="expression" dxfId="9636" priority="917" stopIfTrue="1">
      <formula>K41="やり投"</formula>
    </cfRule>
    <cfRule type="expression" dxfId="9635" priority="918" stopIfTrue="1">
      <formula>K41="砲丸投"</formula>
    </cfRule>
    <cfRule type="expression" dxfId="9634" priority="919" stopIfTrue="1">
      <formula>K41="走幅跳"</formula>
    </cfRule>
    <cfRule type="expression" dxfId="9633" priority="920" stopIfTrue="1">
      <formula>K41="走高跳"</formula>
    </cfRule>
  </conditionalFormatting>
  <conditionalFormatting sqref="L43">
    <cfRule type="expression" dxfId="9632" priority="911" stopIfTrue="1">
      <formula>K43="円盤投"</formula>
    </cfRule>
    <cfRule type="expression" dxfId="9631" priority="912" stopIfTrue="1">
      <formula>K43="やり投"</formula>
    </cfRule>
    <cfRule type="expression" dxfId="9630" priority="913" stopIfTrue="1">
      <formula>K43="砲丸投"</formula>
    </cfRule>
    <cfRule type="expression" dxfId="9629" priority="914" stopIfTrue="1">
      <formula>K43="走幅跳"</formula>
    </cfRule>
    <cfRule type="expression" dxfId="9628" priority="915" stopIfTrue="1">
      <formula>K43="走高跳"</formula>
    </cfRule>
  </conditionalFormatting>
  <conditionalFormatting sqref="L45">
    <cfRule type="expression" dxfId="9627" priority="906" stopIfTrue="1">
      <formula>K45="円盤投"</formula>
    </cfRule>
    <cfRule type="expression" dxfId="9626" priority="907" stopIfTrue="1">
      <formula>K45="やり投"</formula>
    </cfRule>
    <cfRule type="expression" dxfId="9625" priority="908" stopIfTrue="1">
      <formula>K45="砲丸投"</formula>
    </cfRule>
    <cfRule type="expression" dxfId="9624" priority="909" stopIfTrue="1">
      <formula>K45="走幅跳"</formula>
    </cfRule>
    <cfRule type="expression" dxfId="9623" priority="910" stopIfTrue="1">
      <formula>K45="走高跳"</formula>
    </cfRule>
  </conditionalFormatting>
  <conditionalFormatting sqref="L47">
    <cfRule type="expression" dxfId="9622" priority="901" stopIfTrue="1">
      <formula>K47="円盤投"</formula>
    </cfRule>
    <cfRule type="expression" dxfId="9621" priority="902" stopIfTrue="1">
      <formula>K47="やり投"</formula>
    </cfRule>
    <cfRule type="expression" dxfId="9620" priority="903" stopIfTrue="1">
      <formula>K47="砲丸投"</formula>
    </cfRule>
    <cfRule type="expression" dxfId="9619" priority="904" stopIfTrue="1">
      <formula>K47="走幅跳"</formula>
    </cfRule>
    <cfRule type="expression" dxfId="9618" priority="905" stopIfTrue="1">
      <formula>K47="走高跳"</formula>
    </cfRule>
  </conditionalFormatting>
  <conditionalFormatting sqref="H62">
    <cfRule type="expression" dxfId="9617" priority="896" stopIfTrue="1">
      <formula>G62="円盤投"</formula>
    </cfRule>
    <cfRule type="expression" dxfId="9616" priority="897" stopIfTrue="1">
      <formula>G62="やり投"</formula>
    </cfRule>
    <cfRule type="expression" dxfId="9615" priority="898" stopIfTrue="1">
      <formula>G62="砲丸投"</formula>
    </cfRule>
    <cfRule type="expression" dxfId="9614" priority="899" stopIfTrue="1">
      <formula>G62="走幅跳"</formula>
    </cfRule>
    <cfRule type="expression" dxfId="9613" priority="900" stopIfTrue="1">
      <formula>G62="走高跳"</formula>
    </cfRule>
  </conditionalFormatting>
  <conditionalFormatting sqref="L84">
    <cfRule type="expression" dxfId="9612" priority="641" stopIfTrue="1">
      <formula>K84="円盤投"</formula>
    </cfRule>
    <cfRule type="expression" dxfId="9611" priority="642" stopIfTrue="1">
      <formula>K84="やり投"</formula>
    </cfRule>
    <cfRule type="expression" dxfId="9610" priority="643" stopIfTrue="1">
      <formula>K84="砲丸投"</formula>
    </cfRule>
    <cfRule type="expression" dxfId="9609" priority="644" stopIfTrue="1">
      <formula>K84="走幅跳"</formula>
    </cfRule>
    <cfRule type="expression" dxfId="9608" priority="645" stopIfTrue="1">
      <formula>K84="走高跳"</formula>
    </cfRule>
  </conditionalFormatting>
  <conditionalFormatting sqref="J88">
    <cfRule type="expression" dxfId="9607" priority="731" stopIfTrue="1">
      <formula>I88="円盤投"</formula>
    </cfRule>
    <cfRule type="expression" dxfId="9606" priority="732" stopIfTrue="1">
      <formula>I88="やり投"</formula>
    </cfRule>
    <cfRule type="expression" dxfId="9605" priority="733" stopIfTrue="1">
      <formula>I88="砲丸投"</formula>
    </cfRule>
    <cfRule type="expression" dxfId="9604" priority="734" stopIfTrue="1">
      <formula>I88="走幅跳"</formula>
    </cfRule>
    <cfRule type="expression" dxfId="9603" priority="735" stopIfTrue="1">
      <formula>I88="走高跳"</formula>
    </cfRule>
  </conditionalFormatting>
  <conditionalFormatting sqref="H90">
    <cfRule type="expression" dxfId="9602" priority="826" stopIfTrue="1">
      <formula>G90="円盤投"</formula>
    </cfRule>
    <cfRule type="expression" dxfId="9601" priority="827" stopIfTrue="1">
      <formula>G90="やり投"</formula>
    </cfRule>
    <cfRule type="expression" dxfId="9600" priority="828" stopIfTrue="1">
      <formula>G90="砲丸投"</formula>
    </cfRule>
    <cfRule type="expression" dxfId="9599" priority="829" stopIfTrue="1">
      <formula>G90="走幅跳"</formula>
    </cfRule>
    <cfRule type="expression" dxfId="9598" priority="830" stopIfTrue="1">
      <formula>G90="走高跳"</formula>
    </cfRule>
  </conditionalFormatting>
  <conditionalFormatting sqref="J96">
    <cfRule type="expression" dxfId="9597" priority="711" stopIfTrue="1">
      <formula>I96="円盤投"</formula>
    </cfRule>
    <cfRule type="expression" dxfId="9596" priority="712" stopIfTrue="1">
      <formula>I96="やり投"</formula>
    </cfRule>
    <cfRule type="expression" dxfId="9595" priority="713" stopIfTrue="1">
      <formula>I96="砲丸投"</formula>
    </cfRule>
    <cfRule type="expression" dxfId="9594" priority="714" stopIfTrue="1">
      <formula>I96="走幅跳"</formula>
    </cfRule>
    <cfRule type="expression" dxfId="9593" priority="715" stopIfTrue="1">
      <formula>I96="走高跳"</formula>
    </cfRule>
  </conditionalFormatting>
  <conditionalFormatting sqref="J94">
    <cfRule type="expression" dxfId="9592" priority="716" stopIfTrue="1">
      <formula>I94="円盤投"</formula>
    </cfRule>
    <cfRule type="expression" dxfId="9591" priority="717" stopIfTrue="1">
      <formula>I94="やり投"</formula>
    </cfRule>
    <cfRule type="expression" dxfId="9590" priority="718" stopIfTrue="1">
      <formula>I94="砲丸投"</formula>
    </cfRule>
    <cfRule type="expression" dxfId="9589" priority="719" stopIfTrue="1">
      <formula>I94="走幅跳"</formula>
    </cfRule>
    <cfRule type="expression" dxfId="9588" priority="720" stopIfTrue="1">
      <formula>I94="走高跳"</formula>
    </cfRule>
  </conditionalFormatting>
  <conditionalFormatting sqref="H96">
    <cfRule type="expression" dxfId="9587" priority="811" stopIfTrue="1">
      <formula>G96="円盤投"</formula>
    </cfRule>
    <cfRule type="expression" dxfId="9586" priority="812" stopIfTrue="1">
      <formula>G96="やり投"</formula>
    </cfRule>
    <cfRule type="expression" dxfId="9585" priority="813" stopIfTrue="1">
      <formula>G96="砲丸投"</formula>
    </cfRule>
    <cfRule type="expression" dxfId="9584" priority="814" stopIfTrue="1">
      <formula>G96="走幅跳"</formula>
    </cfRule>
    <cfRule type="expression" dxfId="9583" priority="815" stopIfTrue="1">
      <formula>G96="走高跳"</formula>
    </cfRule>
  </conditionalFormatting>
  <conditionalFormatting sqref="J100">
    <cfRule type="expression" dxfId="9582" priority="701" stopIfTrue="1">
      <formula>I100="円盤投"</formula>
    </cfRule>
    <cfRule type="expression" dxfId="9581" priority="702" stopIfTrue="1">
      <formula>I100="やり投"</formula>
    </cfRule>
    <cfRule type="expression" dxfId="9580" priority="703" stopIfTrue="1">
      <formula>I100="砲丸投"</formula>
    </cfRule>
    <cfRule type="expression" dxfId="9579" priority="704" stopIfTrue="1">
      <formula>I100="走幅跳"</formula>
    </cfRule>
    <cfRule type="expression" dxfId="9578" priority="705" stopIfTrue="1">
      <formula>I100="走高跳"</formula>
    </cfRule>
  </conditionalFormatting>
  <conditionalFormatting sqref="J62">
    <cfRule type="expression" dxfId="9577" priority="796" stopIfTrue="1">
      <formula>I62="円盤投"</formula>
    </cfRule>
    <cfRule type="expression" dxfId="9576" priority="797" stopIfTrue="1">
      <formula>I62="やり投"</formula>
    </cfRule>
    <cfRule type="expression" dxfId="9575" priority="798" stopIfTrue="1">
      <formula>I62="砲丸投"</formula>
    </cfRule>
    <cfRule type="expression" dxfId="9574" priority="799" stopIfTrue="1">
      <formula>I62="走幅跳"</formula>
    </cfRule>
    <cfRule type="expression" dxfId="9573" priority="800" stopIfTrue="1">
      <formula>I62="走高跳"</formula>
    </cfRule>
  </conditionalFormatting>
  <conditionalFormatting sqref="H64">
    <cfRule type="expression" dxfId="9572" priority="891" stopIfTrue="1">
      <formula>G64="円盤投"</formula>
    </cfRule>
    <cfRule type="expression" dxfId="9571" priority="892" stopIfTrue="1">
      <formula>G64="やり投"</formula>
    </cfRule>
    <cfRule type="expression" dxfId="9570" priority="893" stopIfTrue="1">
      <formula>G64="砲丸投"</formula>
    </cfRule>
    <cfRule type="expression" dxfId="9569" priority="894" stopIfTrue="1">
      <formula>G64="走幅跳"</formula>
    </cfRule>
    <cfRule type="expression" dxfId="9568" priority="895" stopIfTrue="1">
      <formula>G64="走高跳"</formula>
    </cfRule>
  </conditionalFormatting>
  <conditionalFormatting sqref="H66">
    <cfRule type="expression" dxfId="9567" priority="886" stopIfTrue="1">
      <formula>G66="円盤投"</formula>
    </cfRule>
    <cfRule type="expression" dxfId="9566" priority="887" stopIfTrue="1">
      <formula>G66="やり投"</formula>
    </cfRule>
    <cfRule type="expression" dxfId="9565" priority="888" stopIfTrue="1">
      <formula>G66="砲丸投"</formula>
    </cfRule>
    <cfRule type="expression" dxfId="9564" priority="889" stopIfTrue="1">
      <formula>G66="走幅跳"</formula>
    </cfRule>
    <cfRule type="expression" dxfId="9563" priority="890" stopIfTrue="1">
      <formula>G66="走高跳"</formula>
    </cfRule>
  </conditionalFormatting>
  <conditionalFormatting sqref="H68">
    <cfRule type="expression" dxfId="9562" priority="881" stopIfTrue="1">
      <formula>G68="円盤投"</formula>
    </cfRule>
    <cfRule type="expression" dxfId="9561" priority="882" stopIfTrue="1">
      <formula>G68="やり投"</formula>
    </cfRule>
    <cfRule type="expression" dxfId="9560" priority="883" stopIfTrue="1">
      <formula>G68="砲丸投"</formula>
    </cfRule>
    <cfRule type="expression" dxfId="9559" priority="884" stopIfTrue="1">
      <formula>G68="走幅跳"</formula>
    </cfRule>
    <cfRule type="expression" dxfId="9558" priority="885" stopIfTrue="1">
      <formula>G68="走高跳"</formula>
    </cfRule>
  </conditionalFormatting>
  <conditionalFormatting sqref="H70">
    <cfRule type="expression" dxfId="9557" priority="876" stopIfTrue="1">
      <formula>G70="円盤投"</formula>
    </cfRule>
    <cfRule type="expression" dxfId="9556" priority="877" stopIfTrue="1">
      <formula>G70="やり投"</formula>
    </cfRule>
    <cfRule type="expression" dxfId="9555" priority="878" stopIfTrue="1">
      <formula>G70="砲丸投"</formula>
    </cfRule>
    <cfRule type="expression" dxfId="9554" priority="879" stopIfTrue="1">
      <formula>G70="走幅跳"</formula>
    </cfRule>
    <cfRule type="expression" dxfId="9553" priority="880" stopIfTrue="1">
      <formula>G70="走高跳"</formula>
    </cfRule>
  </conditionalFormatting>
  <conditionalFormatting sqref="H72">
    <cfRule type="expression" dxfId="9552" priority="871" stopIfTrue="1">
      <formula>G72="円盤投"</formula>
    </cfRule>
    <cfRule type="expression" dxfId="9551" priority="872" stopIfTrue="1">
      <formula>G72="やり投"</formula>
    </cfRule>
    <cfRule type="expression" dxfId="9550" priority="873" stopIfTrue="1">
      <formula>G72="砲丸投"</formula>
    </cfRule>
    <cfRule type="expression" dxfId="9549" priority="874" stopIfTrue="1">
      <formula>G72="走幅跳"</formula>
    </cfRule>
    <cfRule type="expression" dxfId="9548" priority="875" stopIfTrue="1">
      <formula>G72="走高跳"</formula>
    </cfRule>
  </conditionalFormatting>
  <conditionalFormatting sqref="H74">
    <cfRule type="expression" dxfId="9547" priority="866" stopIfTrue="1">
      <formula>G74="円盤投"</formula>
    </cfRule>
    <cfRule type="expression" dxfId="9546" priority="867" stopIfTrue="1">
      <formula>G74="やり投"</formula>
    </cfRule>
    <cfRule type="expression" dxfId="9545" priority="868" stopIfTrue="1">
      <formula>G74="砲丸投"</formula>
    </cfRule>
    <cfRule type="expression" dxfId="9544" priority="869" stopIfTrue="1">
      <formula>G74="走幅跳"</formula>
    </cfRule>
    <cfRule type="expression" dxfId="9543" priority="870" stopIfTrue="1">
      <formula>G74="走高跳"</formula>
    </cfRule>
  </conditionalFormatting>
  <conditionalFormatting sqref="H76">
    <cfRule type="expression" dxfId="9542" priority="861" stopIfTrue="1">
      <formula>G76="円盤投"</formula>
    </cfRule>
    <cfRule type="expression" dxfId="9541" priority="862" stopIfTrue="1">
      <formula>G76="やり投"</formula>
    </cfRule>
    <cfRule type="expression" dxfId="9540" priority="863" stopIfTrue="1">
      <formula>G76="砲丸投"</formula>
    </cfRule>
    <cfRule type="expression" dxfId="9539" priority="864" stopIfTrue="1">
      <formula>G76="走幅跳"</formula>
    </cfRule>
    <cfRule type="expression" dxfId="9538" priority="865" stopIfTrue="1">
      <formula>G76="走高跳"</formula>
    </cfRule>
  </conditionalFormatting>
  <conditionalFormatting sqref="H78">
    <cfRule type="expression" dxfId="9537" priority="856" stopIfTrue="1">
      <formula>G78="円盤投"</formula>
    </cfRule>
    <cfRule type="expression" dxfId="9536" priority="857" stopIfTrue="1">
      <formula>G78="やり投"</formula>
    </cfRule>
    <cfRule type="expression" dxfId="9535" priority="858" stopIfTrue="1">
      <formula>G78="砲丸投"</formula>
    </cfRule>
    <cfRule type="expression" dxfId="9534" priority="859" stopIfTrue="1">
      <formula>G78="走幅跳"</formula>
    </cfRule>
    <cfRule type="expression" dxfId="9533" priority="860" stopIfTrue="1">
      <formula>G78="走高跳"</formula>
    </cfRule>
  </conditionalFormatting>
  <conditionalFormatting sqref="H80">
    <cfRule type="expression" dxfId="9532" priority="851" stopIfTrue="1">
      <formula>G80="円盤投"</formula>
    </cfRule>
    <cfRule type="expression" dxfId="9531" priority="852" stopIfTrue="1">
      <formula>G80="やり投"</formula>
    </cfRule>
    <cfRule type="expression" dxfId="9530" priority="853" stopIfTrue="1">
      <formula>G80="砲丸投"</formula>
    </cfRule>
    <cfRule type="expression" dxfId="9529" priority="854" stopIfTrue="1">
      <formula>G80="走幅跳"</formula>
    </cfRule>
    <cfRule type="expression" dxfId="9528" priority="855" stopIfTrue="1">
      <formula>G80="走高跳"</formula>
    </cfRule>
  </conditionalFormatting>
  <conditionalFormatting sqref="H82">
    <cfRule type="expression" dxfId="9527" priority="846" stopIfTrue="1">
      <formula>G82="円盤投"</formula>
    </cfRule>
    <cfRule type="expression" dxfId="9526" priority="847" stopIfTrue="1">
      <formula>G82="やり投"</formula>
    </cfRule>
    <cfRule type="expression" dxfId="9525" priority="848" stopIfTrue="1">
      <formula>G82="砲丸投"</formula>
    </cfRule>
    <cfRule type="expression" dxfId="9524" priority="849" stopIfTrue="1">
      <formula>G82="走幅跳"</formula>
    </cfRule>
    <cfRule type="expression" dxfId="9523" priority="850" stopIfTrue="1">
      <formula>G82="走高跳"</formula>
    </cfRule>
  </conditionalFormatting>
  <conditionalFormatting sqref="H84">
    <cfRule type="expression" dxfId="9522" priority="841" stopIfTrue="1">
      <formula>G84="円盤投"</formula>
    </cfRule>
    <cfRule type="expression" dxfId="9521" priority="842" stopIfTrue="1">
      <formula>G84="やり投"</formula>
    </cfRule>
    <cfRule type="expression" dxfId="9520" priority="843" stopIfTrue="1">
      <formula>G84="砲丸投"</formula>
    </cfRule>
    <cfRule type="expression" dxfId="9519" priority="844" stopIfTrue="1">
      <formula>G84="走幅跳"</formula>
    </cfRule>
    <cfRule type="expression" dxfId="9518" priority="845" stopIfTrue="1">
      <formula>G84="走高跳"</formula>
    </cfRule>
  </conditionalFormatting>
  <conditionalFormatting sqref="H86">
    <cfRule type="expression" dxfId="9517" priority="836" stopIfTrue="1">
      <formula>G86="円盤投"</formula>
    </cfRule>
    <cfRule type="expression" dxfId="9516" priority="837" stopIfTrue="1">
      <formula>G86="やり投"</formula>
    </cfRule>
    <cfRule type="expression" dxfId="9515" priority="838" stopIfTrue="1">
      <formula>G86="砲丸投"</formula>
    </cfRule>
    <cfRule type="expression" dxfId="9514" priority="839" stopIfTrue="1">
      <formula>G86="走幅跳"</formula>
    </cfRule>
    <cfRule type="expression" dxfId="9513" priority="840" stopIfTrue="1">
      <formula>G86="走高跳"</formula>
    </cfRule>
  </conditionalFormatting>
  <conditionalFormatting sqref="H88">
    <cfRule type="expression" dxfId="9512" priority="831" stopIfTrue="1">
      <formula>G88="円盤投"</formula>
    </cfRule>
    <cfRule type="expression" dxfId="9511" priority="832" stopIfTrue="1">
      <formula>G88="やり投"</formula>
    </cfRule>
    <cfRule type="expression" dxfId="9510" priority="833" stopIfTrue="1">
      <formula>G88="砲丸投"</formula>
    </cfRule>
    <cfRule type="expression" dxfId="9509" priority="834" stopIfTrue="1">
      <formula>G88="走幅跳"</formula>
    </cfRule>
    <cfRule type="expression" dxfId="9508" priority="835" stopIfTrue="1">
      <formula>G88="走高跳"</formula>
    </cfRule>
  </conditionalFormatting>
  <conditionalFormatting sqref="H92">
    <cfRule type="expression" dxfId="9507" priority="821" stopIfTrue="1">
      <formula>G92="円盤投"</formula>
    </cfRule>
    <cfRule type="expression" dxfId="9506" priority="822" stopIfTrue="1">
      <formula>G92="やり投"</formula>
    </cfRule>
    <cfRule type="expression" dxfId="9505" priority="823" stopIfTrue="1">
      <formula>G92="砲丸投"</formula>
    </cfRule>
    <cfRule type="expression" dxfId="9504" priority="824" stopIfTrue="1">
      <formula>G92="走幅跳"</formula>
    </cfRule>
    <cfRule type="expression" dxfId="9503" priority="825" stopIfTrue="1">
      <formula>G92="走高跳"</formula>
    </cfRule>
  </conditionalFormatting>
  <conditionalFormatting sqref="H94">
    <cfRule type="expression" dxfId="9502" priority="816" stopIfTrue="1">
      <formula>G94="円盤投"</formula>
    </cfRule>
    <cfRule type="expression" dxfId="9501" priority="817" stopIfTrue="1">
      <formula>G94="やり投"</formula>
    </cfRule>
    <cfRule type="expression" dxfId="9500" priority="818" stopIfTrue="1">
      <formula>G94="砲丸投"</formula>
    </cfRule>
    <cfRule type="expression" dxfId="9499" priority="819" stopIfTrue="1">
      <formula>G94="走幅跳"</formula>
    </cfRule>
    <cfRule type="expression" dxfId="9498" priority="820" stopIfTrue="1">
      <formula>G94="走高跳"</formula>
    </cfRule>
  </conditionalFormatting>
  <conditionalFormatting sqref="H98">
    <cfRule type="expression" dxfId="9497" priority="806" stopIfTrue="1">
      <formula>G98="円盤投"</formula>
    </cfRule>
    <cfRule type="expression" dxfId="9496" priority="807" stopIfTrue="1">
      <formula>G98="やり投"</formula>
    </cfRule>
    <cfRule type="expression" dxfId="9495" priority="808" stopIfTrue="1">
      <formula>G98="砲丸投"</formula>
    </cfRule>
    <cfRule type="expression" dxfId="9494" priority="809" stopIfTrue="1">
      <formula>G98="走幅跳"</formula>
    </cfRule>
    <cfRule type="expression" dxfId="9493" priority="810" stopIfTrue="1">
      <formula>G98="走高跳"</formula>
    </cfRule>
  </conditionalFormatting>
  <conditionalFormatting sqref="H100">
    <cfRule type="expression" dxfId="9492" priority="801" stopIfTrue="1">
      <formula>G100="円盤投"</formula>
    </cfRule>
    <cfRule type="expression" dxfId="9491" priority="802" stopIfTrue="1">
      <formula>G100="やり投"</formula>
    </cfRule>
    <cfRule type="expression" dxfId="9490" priority="803" stopIfTrue="1">
      <formula>G100="砲丸投"</formula>
    </cfRule>
    <cfRule type="expression" dxfId="9489" priority="804" stopIfTrue="1">
      <formula>G100="走幅跳"</formula>
    </cfRule>
    <cfRule type="expression" dxfId="9488" priority="805" stopIfTrue="1">
      <formula>G100="走高跳"</formula>
    </cfRule>
  </conditionalFormatting>
  <conditionalFormatting sqref="J64">
    <cfRule type="expression" dxfId="9487" priority="791" stopIfTrue="1">
      <formula>I64="円盤投"</formula>
    </cfRule>
    <cfRule type="expression" dxfId="9486" priority="792" stopIfTrue="1">
      <formula>I64="やり投"</formula>
    </cfRule>
    <cfRule type="expression" dxfId="9485" priority="793" stopIfTrue="1">
      <formula>I64="砲丸投"</formula>
    </cfRule>
    <cfRule type="expression" dxfId="9484" priority="794" stopIfTrue="1">
      <formula>I64="走幅跳"</formula>
    </cfRule>
    <cfRule type="expression" dxfId="9483" priority="795" stopIfTrue="1">
      <formula>I64="走高跳"</formula>
    </cfRule>
  </conditionalFormatting>
  <conditionalFormatting sqref="J66">
    <cfRule type="expression" dxfId="9482" priority="786" stopIfTrue="1">
      <formula>I66="円盤投"</formula>
    </cfRule>
    <cfRule type="expression" dxfId="9481" priority="787" stopIfTrue="1">
      <formula>I66="やり投"</formula>
    </cfRule>
    <cfRule type="expression" dxfId="9480" priority="788" stopIfTrue="1">
      <formula>I66="砲丸投"</formula>
    </cfRule>
    <cfRule type="expression" dxfId="9479" priority="789" stopIfTrue="1">
      <formula>I66="走幅跳"</formula>
    </cfRule>
    <cfRule type="expression" dxfId="9478" priority="790" stopIfTrue="1">
      <formula>I66="走高跳"</formula>
    </cfRule>
  </conditionalFormatting>
  <conditionalFormatting sqref="J68">
    <cfRule type="expression" dxfId="9477" priority="781" stopIfTrue="1">
      <formula>I68="円盤投"</formula>
    </cfRule>
    <cfRule type="expression" dxfId="9476" priority="782" stopIfTrue="1">
      <formula>I68="やり投"</formula>
    </cfRule>
    <cfRule type="expression" dxfId="9475" priority="783" stopIfTrue="1">
      <formula>I68="砲丸投"</formula>
    </cfRule>
    <cfRule type="expression" dxfId="9474" priority="784" stopIfTrue="1">
      <formula>I68="走幅跳"</formula>
    </cfRule>
    <cfRule type="expression" dxfId="9473" priority="785" stopIfTrue="1">
      <formula>I68="走高跳"</formula>
    </cfRule>
  </conditionalFormatting>
  <conditionalFormatting sqref="J70">
    <cfRule type="expression" dxfId="9472" priority="776" stopIfTrue="1">
      <formula>I70="円盤投"</formula>
    </cfRule>
    <cfRule type="expression" dxfId="9471" priority="777" stopIfTrue="1">
      <formula>I70="やり投"</formula>
    </cfRule>
    <cfRule type="expression" dxfId="9470" priority="778" stopIfTrue="1">
      <formula>I70="砲丸投"</formula>
    </cfRule>
    <cfRule type="expression" dxfId="9469" priority="779" stopIfTrue="1">
      <formula>I70="走幅跳"</formula>
    </cfRule>
    <cfRule type="expression" dxfId="9468" priority="780" stopIfTrue="1">
      <formula>I70="走高跳"</formula>
    </cfRule>
  </conditionalFormatting>
  <conditionalFormatting sqref="J72">
    <cfRule type="expression" dxfId="9467" priority="771" stopIfTrue="1">
      <formula>I72="円盤投"</formula>
    </cfRule>
    <cfRule type="expression" dxfId="9466" priority="772" stopIfTrue="1">
      <formula>I72="やり投"</formula>
    </cfRule>
    <cfRule type="expression" dxfId="9465" priority="773" stopIfTrue="1">
      <formula>I72="砲丸投"</formula>
    </cfRule>
    <cfRule type="expression" dxfId="9464" priority="774" stopIfTrue="1">
      <formula>I72="走幅跳"</formula>
    </cfRule>
    <cfRule type="expression" dxfId="9463" priority="775" stopIfTrue="1">
      <formula>I72="走高跳"</formula>
    </cfRule>
  </conditionalFormatting>
  <conditionalFormatting sqref="J74">
    <cfRule type="expression" dxfId="9462" priority="766" stopIfTrue="1">
      <formula>I74="円盤投"</formula>
    </cfRule>
    <cfRule type="expression" dxfId="9461" priority="767" stopIfTrue="1">
      <formula>I74="やり投"</formula>
    </cfRule>
    <cfRule type="expression" dxfId="9460" priority="768" stopIfTrue="1">
      <formula>I74="砲丸投"</formula>
    </cfRule>
    <cfRule type="expression" dxfId="9459" priority="769" stopIfTrue="1">
      <formula>I74="走幅跳"</formula>
    </cfRule>
    <cfRule type="expression" dxfId="9458" priority="770" stopIfTrue="1">
      <formula>I74="走高跳"</formula>
    </cfRule>
  </conditionalFormatting>
  <conditionalFormatting sqref="J76">
    <cfRule type="expression" dxfId="9457" priority="761" stopIfTrue="1">
      <formula>I76="円盤投"</formula>
    </cfRule>
    <cfRule type="expression" dxfId="9456" priority="762" stopIfTrue="1">
      <formula>I76="やり投"</formula>
    </cfRule>
    <cfRule type="expression" dxfId="9455" priority="763" stopIfTrue="1">
      <formula>I76="砲丸投"</formula>
    </cfRule>
    <cfRule type="expression" dxfId="9454" priority="764" stopIfTrue="1">
      <formula>I76="走幅跳"</formula>
    </cfRule>
    <cfRule type="expression" dxfId="9453" priority="765" stopIfTrue="1">
      <formula>I76="走高跳"</formula>
    </cfRule>
  </conditionalFormatting>
  <conditionalFormatting sqref="J78">
    <cfRule type="expression" dxfId="9452" priority="756" stopIfTrue="1">
      <formula>I78="円盤投"</formula>
    </cfRule>
    <cfRule type="expression" dxfId="9451" priority="757" stopIfTrue="1">
      <formula>I78="やり投"</formula>
    </cfRule>
    <cfRule type="expression" dxfId="9450" priority="758" stopIfTrue="1">
      <formula>I78="砲丸投"</formula>
    </cfRule>
    <cfRule type="expression" dxfId="9449" priority="759" stopIfTrue="1">
      <formula>I78="走幅跳"</formula>
    </cfRule>
    <cfRule type="expression" dxfId="9448" priority="760" stopIfTrue="1">
      <formula>I78="走高跳"</formula>
    </cfRule>
  </conditionalFormatting>
  <conditionalFormatting sqref="J80">
    <cfRule type="expression" dxfId="9447" priority="751" stopIfTrue="1">
      <formula>I80="円盤投"</formula>
    </cfRule>
    <cfRule type="expression" dxfId="9446" priority="752" stopIfTrue="1">
      <formula>I80="やり投"</formula>
    </cfRule>
    <cfRule type="expression" dxfId="9445" priority="753" stopIfTrue="1">
      <formula>I80="砲丸投"</formula>
    </cfRule>
    <cfRule type="expression" dxfId="9444" priority="754" stopIfTrue="1">
      <formula>I80="走幅跳"</formula>
    </cfRule>
    <cfRule type="expression" dxfId="9443" priority="755" stopIfTrue="1">
      <formula>I80="走高跳"</formula>
    </cfRule>
  </conditionalFormatting>
  <conditionalFormatting sqref="J82">
    <cfRule type="expression" dxfId="9442" priority="746" stopIfTrue="1">
      <formula>I82="円盤投"</formula>
    </cfRule>
    <cfRule type="expression" dxfId="9441" priority="747" stopIfTrue="1">
      <formula>I82="やり投"</formula>
    </cfRule>
    <cfRule type="expression" dxfId="9440" priority="748" stopIfTrue="1">
      <formula>I82="砲丸投"</formula>
    </cfRule>
    <cfRule type="expression" dxfId="9439" priority="749" stopIfTrue="1">
      <formula>I82="走幅跳"</formula>
    </cfRule>
    <cfRule type="expression" dxfId="9438" priority="750" stopIfTrue="1">
      <formula>I82="走高跳"</formula>
    </cfRule>
  </conditionalFormatting>
  <conditionalFormatting sqref="J84">
    <cfRule type="expression" dxfId="9437" priority="741" stopIfTrue="1">
      <formula>I84="円盤投"</formula>
    </cfRule>
    <cfRule type="expression" dxfId="9436" priority="742" stopIfTrue="1">
      <formula>I84="やり投"</formula>
    </cfRule>
    <cfRule type="expression" dxfId="9435" priority="743" stopIfTrue="1">
      <formula>I84="砲丸投"</formula>
    </cfRule>
    <cfRule type="expression" dxfId="9434" priority="744" stopIfTrue="1">
      <formula>I84="走幅跳"</formula>
    </cfRule>
    <cfRule type="expression" dxfId="9433" priority="745" stopIfTrue="1">
      <formula>I84="走高跳"</formula>
    </cfRule>
  </conditionalFormatting>
  <conditionalFormatting sqref="J86">
    <cfRule type="expression" dxfId="9432" priority="736" stopIfTrue="1">
      <formula>I86="円盤投"</formula>
    </cfRule>
    <cfRule type="expression" dxfId="9431" priority="737" stopIfTrue="1">
      <formula>I86="やり投"</formula>
    </cfRule>
    <cfRule type="expression" dxfId="9430" priority="738" stopIfTrue="1">
      <formula>I86="砲丸投"</formula>
    </cfRule>
    <cfRule type="expression" dxfId="9429" priority="739" stopIfTrue="1">
      <formula>I86="走幅跳"</formula>
    </cfRule>
    <cfRule type="expression" dxfId="9428" priority="740" stopIfTrue="1">
      <formula>I86="走高跳"</formula>
    </cfRule>
  </conditionalFormatting>
  <conditionalFormatting sqref="J90">
    <cfRule type="expression" dxfId="9427" priority="726" stopIfTrue="1">
      <formula>I90="円盤投"</formula>
    </cfRule>
    <cfRule type="expression" dxfId="9426" priority="727" stopIfTrue="1">
      <formula>I90="やり投"</formula>
    </cfRule>
    <cfRule type="expression" dxfId="9425" priority="728" stopIfTrue="1">
      <formula>I90="砲丸投"</formula>
    </cfRule>
    <cfRule type="expression" dxfId="9424" priority="729" stopIfTrue="1">
      <formula>I90="走幅跳"</formula>
    </cfRule>
    <cfRule type="expression" dxfId="9423" priority="730" stopIfTrue="1">
      <formula>I90="走高跳"</formula>
    </cfRule>
  </conditionalFormatting>
  <conditionalFormatting sqref="J92">
    <cfRule type="expression" dxfId="9422" priority="721" stopIfTrue="1">
      <formula>I92="円盤投"</formula>
    </cfRule>
    <cfRule type="expression" dxfId="9421" priority="722" stopIfTrue="1">
      <formula>I92="やり投"</formula>
    </cfRule>
    <cfRule type="expression" dxfId="9420" priority="723" stopIfTrue="1">
      <formula>I92="砲丸投"</formula>
    </cfRule>
    <cfRule type="expression" dxfId="9419" priority="724" stopIfTrue="1">
      <formula>I92="走幅跳"</formula>
    </cfRule>
    <cfRule type="expression" dxfId="9418" priority="725" stopIfTrue="1">
      <formula>I92="走高跳"</formula>
    </cfRule>
  </conditionalFormatting>
  <conditionalFormatting sqref="J98">
    <cfRule type="expression" dxfId="9417" priority="706" stopIfTrue="1">
      <formula>I98="円盤投"</formula>
    </cfRule>
    <cfRule type="expression" dxfId="9416" priority="707" stopIfTrue="1">
      <formula>I98="やり投"</formula>
    </cfRule>
    <cfRule type="expression" dxfId="9415" priority="708" stopIfTrue="1">
      <formula>I98="砲丸投"</formula>
    </cfRule>
    <cfRule type="expression" dxfId="9414" priority="709" stopIfTrue="1">
      <formula>I98="走幅跳"</formula>
    </cfRule>
    <cfRule type="expression" dxfId="9413" priority="710" stopIfTrue="1">
      <formula>I98="走高跳"</formula>
    </cfRule>
  </conditionalFormatting>
  <conditionalFormatting sqref="L62">
    <cfRule type="expression" dxfId="9412" priority="696" stopIfTrue="1">
      <formula>K62="円盤投"</formula>
    </cfRule>
    <cfRule type="expression" dxfId="9411" priority="697" stopIfTrue="1">
      <formula>K62="やり投"</formula>
    </cfRule>
    <cfRule type="expression" dxfId="9410" priority="698" stopIfTrue="1">
      <formula>K62="砲丸投"</formula>
    </cfRule>
    <cfRule type="expression" dxfId="9409" priority="699" stopIfTrue="1">
      <formula>K62="走幅跳"</formula>
    </cfRule>
    <cfRule type="expression" dxfId="9408" priority="700" stopIfTrue="1">
      <formula>K62="走高跳"</formula>
    </cfRule>
  </conditionalFormatting>
  <conditionalFormatting sqref="L64">
    <cfRule type="expression" dxfId="9407" priority="691" stopIfTrue="1">
      <formula>K64="円盤投"</formula>
    </cfRule>
    <cfRule type="expression" dxfId="9406" priority="692" stopIfTrue="1">
      <formula>K64="やり投"</formula>
    </cfRule>
    <cfRule type="expression" dxfId="9405" priority="693" stopIfTrue="1">
      <formula>K64="砲丸投"</formula>
    </cfRule>
    <cfRule type="expression" dxfId="9404" priority="694" stopIfTrue="1">
      <formula>K64="走幅跳"</formula>
    </cfRule>
    <cfRule type="expression" dxfId="9403" priority="695" stopIfTrue="1">
      <formula>K64="走高跳"</formula>
    </cfRule>
  </conditionalFormatting>
  <conditionalFormatting sqref="L66">
    <cfRule type="expression" dxfId="9402" priority="686" stopIfTrue="1">
      <formula>K66="円盤投"</formula>
    </cfRule>
    <cfRule type="expression" dxfId="9401" priority="687" stopIfTrue="1">
      <formula>K66="やり投"</formula>
    </cfRule>
    <cfRule type="expression" dxfId="9400" priority="688" stopIfTrue="1">
      <formula>K66="砲丸投"</formula>
    </cfRule>
    <cfRule type="expression" dxfId="9399" priority="689" stopIfTrue="1">
      <formula>K66="走幅跳"</formula>
    </cfRule>
    <cfRule type="expression" dxfId="9398" priority="690" stopIfTrue="1">
      <formula>K66="走高跳"</formula>
    </cfRule>
  </conditionalFormatting>
  <conditionalFormatting sqref="L68">
    <cfRule type="expression" dxfId="9397" priority="681" stopIfTrue="1">
      <formula>K68="円盤投"</formula>
    </cfRule>
    <cfRule type="expression" dxfId="9396" priority="682" stopIfTrue="1">
      <formula>K68="やり投"</formula>
    </cfRule>
    <cfRule type="expression" dxfId="9395" priority="683" stopIfTrue="1">
      <formula>K68="砲丸投"</formula>
    </cfRule>
    <cfRule type="expression" dxfId="9394" priority="684" stopIfTrue="1">
      <formula>K68="走幅跳"</formula>
    </cfRule>
    <cfRule type="expression" dxfId="9393" priority="685" stopIfTrue="1">
      <formula>K68="走高跳"</formula>
    </cfRule>
  </conditionalFormatting>
  <conditionalFormatting sqref="L70">
    <cfRule type="expression" dxfId="9392" priority="676" stopIfTrue="1">
      <formula>K70="円盤投"</formula>
    </cfRule>
    <cfRule type="expression" dxfId="9391" priority="677" stopIfTrue="1">
      <formula>K70="やり投"</formula>
    </cfRule>
    <cfRule type="expression" dxfId="9390" priority="678" stopIfTrue="1">
      <formula>K70="砲丸投"</formula>
    </cfRule>
    <cfRule type="expression" dxfId="9389" priority="679" stopIfTrue="1">
      <formula>K70="走幅跳"</formula>
    </cfRule>
    <cfRule type="expression" dxfId="9388" priority="680" stopIfTrue="1">
      <formula>K70="走高跳"</formula>
    </cfRule>
  </conditionalFormatting>
  <conditionalFormatting sqref="L72">
    <cfRule type="expression" dxfId="9387" priority="671" stopIfTrue="1">
      <formula>K72="円盤投"</formula>
    </cfRule>
    <cfRule type="expression" dxfId="9386" priority="672" stopIfTrue="1">
      <formula>K72="やり投"</formula>
    </cfRule>
    <cfRule type="expression" dxfId="9385" priority="673" stopIfTrue="1">
      <formula>K72="砲丸投"</formula>
    </cfRule>
    <cfRule type="expression" dxfId="9384" priority="674" stopIfTrue="1">
      <formula>K72="走幅跳"</formula>
    </cfRule>
    <cfRule type="expression" dxfId="9383" priority="675" stopIfTrue="1">
      <formula>K72="走高跳"</formula>
    </cfRule>
  </conditionalFormatting>
  <conditionalFormatting sqref="L74">
    <cfRule type="expression" dxfId="9382" priority="666" stopIfTrue="1">
      <formula>K74="円盤投"</formula>
    </cfRule>
    <cfRule type="expression" dxfId="9381" priority="667" stopIfTrue="1">
      <formula>K74="やり投"</formula>
    </cfRule>
    <cfRule type="expression" dxfId="9380" priority="668" stopIfTrue="1">
      <formula>K74="砲丸投"</formula>
    </cfRule>
    <cfRule type="expression" dxfId="9379" priority="669" stopIfTrue="1">
      <formula>K74="走幅跳"</formula>
    </cfRule>
    <cfRule type="expression" dxfId="9378" priority="670" stopIfTrue="1">
      <formula>K74="走高跳"</formula>
    </cfRule>
  </conditionalFormatting>
  <conditionalFormatting sqref="L76">
    <cfRule type="expression" dxfId="9377" priority="661" stopIfTrue="1">
      <formula>K76="円盤投"</formula>
    </cfRule>
    <cfRule type="expression" dxfId="9376" priority="662" stopIfTrue="1">
      <formula>K76="やり投"</formula>
    </cfRule>
    <cfRule type="expression" dxfId="9375" priority="663" stopIfTrue="1">
      <formula>K76="砲丸投"</formula>
    </cfRule>
    <cfRule type="expression" dxfId="9374" priority="664" stopIfTrue="1">
      <formula>K76="走幅跳"</formula>
    </cfRule>
    <cfRule type="expression" dxfId="9373" priority="665" stopIfTrue="1">
      <formula>K76="走高跳"</formula>
    </cfRule>
  </conditionalFormatting>
  <conditionalFormatting sqref="L78">
    <cfRule type="expression" dxfId="9372" priority="656" stopIfTrue="1">
      <formula>K78="円盤投"</formula>
    </cfRule>
    <cfRule type="expression" dxfId="9371" priority="657" stopIfTrue="1">
      <formula>K78="やり投"</formula>
    </cfRule>
    <cfRule type="expression" dxfId="9370" priority="658" stopIfTrue="1">
      <formula>K78="砲丸投"</formula>
    </cfRule>
    <cfRule type="expression" dxfId="9369" priority="659" stopIfTrue="1">
      <formula>K78="走幅跳"</formula>
    </cfRule>
    <cfRule type="expression" dxfId="9368" priority="660" stopIfTrue="1">
      <formula>K78="走高跳"</formula>
    </cfRule>
  </conditionalFormatting>
  <conditionalFormatting sqref="L80">
    <cfRule type="expression" dxfId="9367" priority="651" stopIfTrue="1">
      <formula>K80="円盤投"</formula>
    </cfRule>
    <cfRule type="expression" dxfId="9366" priority="652" stopIfTrue="1">
      <formula>K80="やり投"</formula>
    </cfRule>
    <cfRule type="expression" dxfId="9365" priority="653" stopIfTrue="1">
      <formula>K80="砲丸投"</formula>
    </cfRule>
    <cfRule type="expression" dxfId="9364" priority="654" stopIfTrue="1">
      <formula>K80="走幅跳"</formula>
    </cfRule>
    <cfRule type="expression" dxfId="9363" priority="655" stopIfTrue="1">
      <formula>K80="走高跳"</formula>
    </cfRule>
  </conditionalFormatting>
  <conditionalFormatting sqref="L82">
    <cfRule type="expression" dxfId="9362" priority="646" stopIfTrue="1">
      <formula>K82="円盤投"</formula>
    </cfRule>
    <cfRule type="expression" dxfId="9361" priority="647" stopIfTrue="1">
      <formula>K82="やり投"</formula>
    </cfRule>
    <cfRule type="expression" dxfId="9360" priority="648" stopIfTrue="1">
      <formula>K82="砲丸投"</formula>
    </cfRule>
    <cfRule type="expression" dxfId="9359" priority="649" stopIfTrue="1">
      <formula>K82="走幅跳"</formula>
    </cfRule>
    <cfRule type="expression" dxfId="9358" priority="650" stopIfTrue="1">
      <formula>K82="走高跳"</formula>
    </cfRule>
  </conditionalFormatting>
  <conditionalFormatting sqref="L86">
    <cfRule type="expression" dxfId="9357" priority="636" stopIfTrue="1">
      <formula>K86="円盤投"</formula>
    </cfRule>
    <cfRule type="expression" dxfId="9356" priority="637" stopIfTrue="1">
      <formula>K86="やり投"</formula>
    </cfRule>
    <cfRule type="expression" dxfId="9355" priority="638" stopIfTrue="1">
      <formula>K86="砲丸投"</formula>
    </cfRule>
    <cfRule type="expression" dxfId="9354" priority="639" stopIfTrue="1">
      <formula>K86="走幅跳"</formula>
    </cfRule>
    <cfRule type="expression" dxfId="9353" priority="640" stopIfTrue="1">
      <formula>K86="走高跳"</formula>
    </cfRule>
  </conditionalFormatting>
  <conditionalFormatting sqref="L88">
    <cfRule type="expression" dxfId="9352" priority="631" stopIfTrue="1">
      <formula>K88="円盤投"</formula>
    </cfRule>
    <cfRule type="expression" dxfId="9351" priority="632" stopIfTrue="1">
      <formula>K88="やり投"</formula>
    </cfRule>
    <cfRule type="expression" dxfId="9350" priority="633" stopIfTrue="1">
      <formula>K88="砲丸投"</formula>
    </cfRule>
    <cfRule type="expression" dxfId="9349" priority="634" stopIfTrue="1">
      <formula>K88="走幅跳"</formula>
    </cfRule>
    <cfRule type="expression" dxfId="9348" priority="635" stopIfTrue="1">
      <formula>K88="走高跳"</formula>
    </cfRule>
  </conditionalFormatting>
  <conditionalFormatting sqref="L90">
    <cfRule type="expression" dxfId="9347" priority="626" stopIfTrue="1">
      <formula>K90="円盤投"</formula>
    </cfRule>
    <cfRule type="expression" dxfId="9346" priority="627" stopIfTrue="1">
      <formula>K90="やり投"</formula>
    </cfRule>
    <cfRule type="expression" dxfId="9345" priority="628" stopIfTrue="1">
      <formula>K90="砲丸投"</formula>
    </cfRule>
    <cfRule type="expression" dxfId="9344" priority="629" stopIfTrue="1">
      <formula>K90="走幅跳"</formula>
    </cfRule>
    <cfRule type="expression" dxfId="9343" priority="630" stopIfTrue="1">
      <formula>K90="走高跳"</formula>
    </cfRule>
  </conditionalFormatting>
  <conditionalFormatting sqref="L92">
    <cfRule type="expression" dxfId="9342" priority="621" stopIfTrue="1">
      <formula>K92="円盤投"</formula>
    </cfRule>
    <cfRule type="expression" dxfId="9341" priority="622" stopIfTrue="1">
      <formula>K92="やり投"</formula>
    </cfRule>
    <cfRule type="expression" dxfId="9340" priority="623" stopIfTrue="1">
      <formula>K92="砲丸投"</formula>
    </cfRule>
    <cfRule type="expression" dxfId="9339" priority="624" stopIfTrue="1">
      <formula>K92="走幅跳"</formula>
    </cfRule>
    <cfRule type="expression" dxfId="9338" priority="625" stopIfTrue="1">
      <formula>K92="走高跳"</formula>
    </cfRule>
  </conditionalFormatting>
  <conditionalFormatting sqref="L94">
    <cfRule type="expression" dxfId="9337" priority="616" stopIfTrue="1">
      <formula>K94="円盤投"</formula>
    </cfRule>
    <cfRule type="expression" dxfId="9336" priority="617" stopIfTrue="1">
      <formula>K94="やり投"</formula>
    </cfRule>
    <cfRule type="expression" dxfId="9335" priority="618" stopIfTrue="1">
      <formula>K94="砲丸投"</formula>
    </cfRule>
    <cfRule type="expression" dxfId="9334" priority="619" stopIfTrue="1">
      <formula>K94="走幅跳"</formula>
    </cfRule>
    <cfRule type="expression" dxfId="9333" priority="620" stopIfTrue="1">
      <formula>K94="走高跳"</formula>
    </cfRule>
  </conditionalFormatting>
  <conditionalFormatting sqref="L96">
    <cfRule type="expression" dxfId="9332" priority="611" stopIfTrue="1">
      <formula>K96="円盤投"</formula>
    </cfRule>
    <cfRule type="expression" dxfId="9331" priority="612" stopIfTrue="1">
      <formula>K96="やり投"</formula>
    </cfRule>
    <cfRule type="expression" dxfId="9330" priority="613" stopIfTrue="1">
      <formula>K96="砲丸投"</formula>
    </cfRule>
    <cfRule type="expression" dxfId="9329" priority="614" stopIfTrue="1">
      <formula>K96="走幅跳"</formula>
    </cfRule>
    <cfRule type="expression" dxfId="9328" priority="615" stopIfTrue="1">
      <formula>K96="走高跳"</formula>
    </cfRule>
  </conditionalFormatting>
  <conditionalFormatting sqref="L98">
    <cfRule type="expression" dxfId="9327" priority="606" stopIfTrue="1">
      <formula>K98="円盤投"</formula>
    </cfRule>
    <cfRule type="expression" dxfId="9326" priority="607" stopIfTrue="1">
      <formula>K98="やり投"</formula>
    </cfRule>
    <cfRule type="expression" dxfId="9325" priority="608" stopIfTrue="1">
      <formula>K98="砲丸投"</formula>
    </cfRule>
    <cfRule type="expression" dxfId="9324" priority="609" stopIfTrue="1">
      <formula>K98="走幅跳"</formula>
    </cfRule>
    <cfRule type="expression" dxfId="9323" priority="610" stopIfTrue="1">
      <formula>K98="走高跳"</formula>
    </cfRule>
  </conditionalFormatting>
  <conditionalFormatting sqref="L100">
    <cfRule type="expression" dxfId="9322" priority="601" stopIfTrue="1">
      <formula>K100="円盤投"</formula>
    </cfRule>
    <cfRule type="expression" dxfId="9321" priority="602" stopIfTrue="1">
      <formula>K100="やり投"</formula>
    </cfRule>
    <cfRule type="expression" dxfId="9320" priority="603" stopIfTrue="1">
      <formula>K100="砲丸投"</formula>
    </cfRule>
    <cfRule type="expression" dxfId="9319" priority="604" stopIfTrue="1">
      <formula>K100="走幅跳"</formula>
    </cfRule>
    <cfRule type="expression" dxfId="9318" priority="605" stopIfTrue="1">
      <formula>K100="走高跳"</formula>
    </cfRule>
  </conditionalFormatting>
  <conditionalFormatting sqref="H115">
    <cfRule type="expression" dxfId="9317" priority="596" stopIfTrue="1">
      <formula>G115="円盤投"</formula>
    </cfRule>
    <cfRule type="expression" dxfId="9316" priority="597" stopIfTrue="1">
      <formula>G115="やり投"</formula>
    </cfRule>
    <cfRule type="expression" dxfId="9315" priority="598" stopIfTrue="1">
      <formula>G115="砲丸投"</formula>
    </cfRule>
    <cfRule type="expression" dxfId="9314" priority="599" stopIfTrue="1">
      <formula>G115="走幅跳"</formula>
    </cfRule>
    <cfRule type="expression" dxfId="9313" priority="600" stopIfTrue="1">
      <formula>G115="走高跳"</formula>
    </cfRule>
  </conditionalFormatting>
  <conditionalFormatting sqref="L137">
    <cfRule type="expression" dxfId="9312" priority="341" stopIfTrue="1">
      <formula>K137="円盤投"</formula>
    </cfRule>
    <cfRule type="expression" dxfId="9311" priority="342" stopIfTrue="1">
      <formula>K137="やり投"</formula>
    </cfRule>
    <cfRule type="expression" dxfId="9310" priority="343" stopIfTrue="1">
      <formula>K137="砲丸投"</formula>
    </cfRule>
    <cfRule type="expression" dxfId="9309" priority="344" stopIfTrue="1">
      <formula>K137="走幅跳"</formula>
    </cfRule>
    <cfRule type="expression" dxfId="9308" priority="345" stopIfTrue="1">
      <formula>K137="走高跳"</formula>
    </cfRule>
  </conditionalFormatting>
  <conditionalFormatting sqref="J141">
    <cfRule type="expression" dxfId="9307" priority="431" stopIfTrue="1">
      <formula>I141="円盤投"</formula>
    </cfRule>
    <cfRule type="expression" dxfId="9306" priority="432" stopIfTrue="1">
      <formula>I141="やり投"</formula>
    </cfRule>
    <cfRule type="expression" dxfId="9305" priority="433" stopIfTrue="1">
      <formula>I141="砲丸投"</formula>
    </cfRule>
    <cfRule type="expression" dxfId="9304" priority="434" stopIfTrue="1">
      <formula>I141="走幅跳"</formula>
    </cfRule>
    <cfRule type="expression" dxfId="9303" priority="435" stopIfTrue="1">
      <formula>I141="走高跳"</formula>
    </cfRule>
  </conditionalFormatting>
  <conditionalFormatting sqref="H143">
    <cfRule type="expression" dxfId="9302" priority="526" stopIfTrue="1">
      <formula>G143="円盤投"</formula>
    </cfRule>
    <cfRule type="expression" dxfId="9301" priority="527" stopIfTrue="1">
      <formula>G143="やり投"</formula>
    </cfRule>
    <cfRule type="expression" dxfId="9300" priority="528" stopIfTrue="1">
      <formula>G143="砲丸投"</formula>
    </cfRule>
    <cfRule type="expression" dxfId="9299" priority="529" stopIfTrue="1">
      <formula>G143="走幅跳"</formula>
    </cfRule>
    <cfRule type="expression" dxfId="9298" priority="530" stopIfTrue="1">
      <formula>G143="走高跳"</formula>
    </cfRule>
  </conditionalFormatting>
  <conditionalFormatting sqref="J149">
    <cfRule type="expression" dxfId="9297" priority="411" stopIfTrue="1">
      <formula>I149="円盤投"</formula>
    </cfRule>
    <cfRule type="expression" dxfId="9296" priority="412" stopIfTrue="1">
      <formula>I149="やり投"</formula>
    </cfRule>
    <cfRule type="expression" dxfId="9295" priority="413" stopIfTrue="1">
      <formula>I149="砲丸投"</formula>
    </cfRule>
    <cfRule type="expression" dxfId="9294" priority="414" stopIfTrue="1">
      <formula>I149="走幅跳"</formula>
    </cfRule>
    <cfRule type="expression" dxfId="9293" priority="415" stopIfTrue="1">
      <formula>I149="走高跳"</formula>
    </cfRule>
  </conditionalFormatting>
  <conditionalFormatting sqref="J147">
    <cfRule type="expression" dxfId="9292" priority="416" stopIfTrue="1">
      <formula>I147="円盤投"</formula>
    </cfRule>
    <cfRule type="expression" dxfId="9291" priority="417" stopIfTrue="1">
      <formula>I147="やり投"</formula>
    </cfRule>
    <cfRule type="expression" dxfId="9290" priority="418" stopIfTrue="1">
      <formula>I147="砲丸投"</formula>
    </cfRule>
    <cfRule type="expression" dxfId="9289" priority="419" stopIfTrue="1">
      <formula>I147="走幅跳"</formula>
    </cfRule>
    <cfRule type="expression" dxfId="9288" priority="420" stopIfTrue="1">
      <formula>I147="走高跳"</formula>
    </cfRule>
  </conditionalFormatting>
  <conditionalFormatting sqref="H149">
    <cfRule type="expression" dxfId="9287" priority="511" stopIfTrue="1">
      <formula>G149="円盤投"</formula>
    </cfRule>
    <cfRule type="expression" dxfId="9286" priority="512" stopIfTrue="1">
      <formula>G149="やり投"</formula>
    </cfRule>
    <cfRule type="expression" dxfId="9285" priority="513" stopIfTrue="1">
      <formula>G149="砲丸投"</formula>
    </cfRule>
    <cfRule type="expression" dxfId="9284" priority="514" stopIfTrue="1">
      <formula>G149="走幅跳"</formula>
    </cfRule>
    <cfRule type="expression" dxfId="9283" priority="515" stopIfTrue="1">
      <formula>G149="走高跳"</formula>
    </cfRule>
  </conditionalFormatting>
  <conditionalFormatting sqref="J153">
    <cfRule type="expression" dxfId="9282" priority="401" stopIfTrue="1">
      <formula>I153="円盤投"</formula>
    </cfRule>
    <cfRule type="expression" dxfId="9281" priority="402" stopIfTrue="1">
      <formula>I153="やり投"</formula>
    </cfRule>
    <cfRule type="expression" dxfId="9280" priority="403" stopIfTrue="1">
      <formula>I153="砲丸投"</formula>
    </cfRule>
    <cfRule type="expression" dxfId="9279" priority="404" stopIfTrue="1">
      <formula>I153="走幅跳"</formula>
    </cfRule>
    <cfRule type="expression" dxfId="9278" priority="405" stopIfTrue="1">
      <formula>I153="走高跳"</formula>
    </cfRule>
  </conditionalFormatting>
  <conditionalFormatting sqref="J115">
    <cfRule type="expression" dxfId="9277" priority="496" stopIfTrue="1">
      <formula>I115="円盤投"</formula>
    </cfRule>
    <cfRule type="expression" dxfId="9276" priority="497" stopIfTrue="1">
      <formula>I115="やり投"</formula>
    </cfRule>
    <cfRule type="expression" dxfId="9275" priority="498" stopIfTrue="1">
      <formula>I115="砲丸投"</formula>
    </cfRule>
    <cfRule type="expression" dxfId="9274" priority="499" stopIfTrue="1">
      <formula>I115="走幅跳"</formula>
    </cfRule>
    <cfRule type="expression" dxfId="9273" priority="500" stopIfTrue="1">
      <formula>I115="走高跳"</formula>
    </cfRule>
  </conditionalFormatting>
  <conditionalFormatting sqref="H117">
    <cfRule type="expression" dxfId="9272" priority="591" stopIfTrue="1">
      <formula>G117="円盤投"</formula>
    </cfRule>
    <cfRule type="expression" dxfId="9271" priority="592" stopIfTrue="1">
      <formula>G117="やり投"</formula>
    </cfRule>
    <cfRule type="expression" dxfId="9270" priority="593" stopIfTrue="1">
      <formula>G117="砲丸投"</formula>
    </cfRule>
    <cfRule type="expression" dxfId="9269" priority="594" stopIfTrue="1">
      <formula>G117="走幅跳"</formula>
    </cfRule>
    <cfRule type="expression" dxfId="9268" priority="595" stopIfTrue="1">
      <formula>G117="走高跳"</formula>
    </cfRule>
  </conditionalFormatting>
  <conditionalFormatting sqref="H119">
    <cfRule type="expression" dxfId="9267" priority="586" stopIfTrue="1">
      <formula>G119="円盤投"</formula>
    </cfRule>
    <cfRule type="expression" dxfId="9266" priority="587" stopIfTrue="1">
      <formula>G119="やり投"</formula>
    </cfRule>
    <cfRule type="expression" dxfId="9265" priority="588" stopIfTrue="1">
      <formula>G119="砲丸投"</formula>
    </cfRule>
    <cfRule type="expression" dxfId="9264" priority="589" stopIfTrue="1">
      <formula>G119="走幅跳"</formula>
    </cfRule>
    <cfRule type="expression" dxfId="9263" priority="590" stopIfTrue="1">
      <formula>G119="走高跳"</formula>
    </cfRule>
  </conditionalFormatting>
  <conditionalFormatting sqref="H121">
    <cfRule type="expression" dxfId="9262" priority="581" stopIfTrue="1">
      <formula>G121="円盤投"</formula>
    </cfRule>
    <cfRule type="expression" dxfId="9261" priority="582" stopIfTrue="1">
      <formula>G121="やり投"</formula>
    </cfRule>
    <cfRule type="expression" dxfId="9260" priority="583" stopIfTrue="1">
      <formula>G121="砲丸投"</formula>
    </cfRule>
    <cfRule type="expression" dxfId="9259" priority="584" stopIfTrue="1">
      <formula>G121="走幅跳"</formula>
    </cfRule>
    <cfRule type="expression" dxfId="9258" priority="585" stopIfTrue="1">
      <formula>G121="走高跳"</formula>
    </cfRule>
  </conditionalFormatting>
  <conditionalFormatting sqref="H123">
    <cfRule type="expression" dxfId="9257" priority="576" stopIfTrue="1">
      <formula>G123="円盤投"</formula>
    </cfRule>
    <cfRule type="expression" dxfId="9256" priority="577" stopIfTrue="1">
      <formula>G123="やり投"</formula>
    </cfRule>
    <cfRule type="expression" dxfId="9255" priority="578" stopIfTrue="1">
      <formula>G123="砲丸投"</formula>
    </cfRule>
    <cfRule type="expression" dxfId="9254" priority="579" stopIfTrue="1">
      <formula>G123="走幅跳"</formula>
    </cfRule>
    <cfRule type="expression" dxfId="9253" priority="580" stopIfTrue="1">
      <formula>G123="走高跳"</formula>
    </cfRule>
  </conditionalFormatting>
  <conditionalFormatting sqref="H125">
    <cfRule type="expression" dxfId="9252" priority="571" stopIfTrue="1">
      <formula>G125="円盤投"</formula>
    </cfRule>
    <cfRule type="expression" dxfId="9251" priority="572" stopIfTrue="1">
      <formula>G125="やり投"</formula>
    </cfRule>
    <cfRule type="expression" dxfId="9250" priority="573" stopIfTrue="1">
      <formula>G125="砲丸投"</formula>
    </cfRule>
    <cfRule type="expression" dxfId="9249" priority="574" stopIfTrue="1">
      <formula>G125="走幅跳"</formula>
    </cfRule>
    <cfRule type="expression" dxfId="9248" priority="575" stopIfTrue="1">
      <formula>G125="走高跳"</formula>
    </cfRule>
  </conditionalFormatting>
  <conditionalFormatting sqref="H127">
    <cfRule type="expression" dxfId="9247" priority="566" stopIfTrue="1">
      <formula>G127="円盤投"</formula>
    </cfRule>
    <cfRule type="expression" dxfId="9246" priority="567" stopIfTrue="1">
      <formula>G127="やり投"</formula>
    </cfRule>
    <cfRule type="expression" dxfId="9245" priority="568" stopIfTrue="1">
      <formula>G127="砲丸投"</formula>
    </cfRule>
    <cfRule type="expression" dxfId="9244" priority="569" stopIfTrue="1">
      <formula>G127="走幅跳"</formula>
    </cfRule>
    <cfRule type="expression" dxfId="9243" priority="570" stopIfTrue="1">
      <formula>G127="走高跳"</formula>
    </cfRule>
  </conditionalFormatting>
  <conditionalFormatting sqref="H129">
    <cfRule type="expression" dxfId="9242" priority="561" stopIfTrue="1">
      <formula>G129="円盤投"</formula>
    </cfRule>
    <cfRule type="expression" dxfId="9241" priority="562" stopIfTrue="1">
      <formula>G129="やり投"</formula>
    </cfRule>
    <cfRule type="expression" dxfId="9240" priority="563" stopIfTrue="1">
      <formula>G129="砲丸投"</formula>
    </cfRule>
    <cfRule type="expression" dxfId="9239" priority="564" stopIfTrue="1">
      <formula>G129="走幅跳"</formula>
    </cfRule>
    <cfRule type="expression" dxfId="9238" priority="565" stopIfTrue="1">
      <formula>G129="走高跳"</formula>
    </cfRule>
  </conditionalFormatting>
  <conditionalFormatting sqref="H131">
    <cfRule type="expression" dxfId="9237" priority="556" stopIfTrue="1">
      <formula>G131="円盤投"</formula>
    </cfRule>
    <cfRule type="expression" dxfId="9236" priority="557" stopIfTrue="1">
      <formula>G131="やり投"</formula>
    </cfRule>
    <cfRule type="expression" dxfId="9235" priority="558" stopIfTrue="1">
      <formula>G131="砲丸投"</formula>
    </cfRule>
    <cfRule type="expression" dxfId="9234" priority="559" stopIfTrue="1">
      <formula>G131="走幅跳"</formula>
    </cfRule>
    <cfRule type="expression" dxfId="9233" priority="560" stopIfTrue="1">
      <formula>G131="走高跳"</formula>
    </cfRule>
  </conditionalFormatting>
  <conditionalFormatting sqref="H133">
    <cfRule type="expression" dxfId="9232" priority="551" stopIfTrue="1">
      <formula>G133="円盤投"</formula>
    </cfRule>
    <cfRule type="expression" dxfId="9231" priority="552" stopIfTrue="1">
      <formula>G133="やり投"</formula>
    </cfRule>
    <cfRule type="expression" dxfId="9230" priority="553" stopIfTrue="1">
      <formula>G133="砲丸投"</formula>
    </cfRule>
    <cfRule type="expression" dxfId="9229" priority="554" stopIfTrue="1">
      <formula>G133="走幅跳"</formula>
    </cfRule>
    <cfRule type="expression" dxfId="9228" priority="555" stopIfTrue="1">
      <formula>G133="走高跳"</formula>
    </cfRule>
  </conditionalFormatting>
  <conditionalFormatting sqref="H135">
    <cfRule type="expression" dxfId="9227" priority="546" stopIfTrue="1">
      <formula>G135="円盤投"</formula>
    </cfRule>
    <cfRule type="expression" dxfId="9226" priority="547" stopIfTrue="1">
      <formula>G135="やり投"</formula>
    </cfRule>
    <cfRule type="expression" dxfId="9225" priority="548" stopIfTrue="1">
      <formula>G135="砲丸投"</formula>
    </cfRule>
    <cfRule type="expression" dxfId="9224" priority="549" stopIfTrue="1">
      <formula>G135="走幅跳"</formula>
    </cfRule>
    <cfRule type="expression" dxfId="9223" priority="550" stopIfTrue="1">
      <formula>G135="走高跳"</formula>
    </cfRule>
  </conditionalFormatting>
  <conditionalFormatting sqref="H137">
    <cfRule type="expression" dxfId="9222" priority="541" stopIfTrue="1">
      <formula>G137="円盤投"</formula>
    </cfRule>
    <cfRule type="expression" dxfId="9221" priority="542" stopIfTrue="1">
      <formula>G137="やり投"</formula>
    </cfRule>
    <cfRule type="expression" dxfId="9220" priority="543" stopIfTrue="1">
      <formula>G137="砲丸投"</formula>
    </cfRule>
    <cfRule type="expression" dxfId="9219" priority="544" stopIfTrue="1">
      <formula>G137="走幅跳"</formula>
    </cfRule>
    <cfRule type="expression" dxfId="9218" priority="545" stopIfTrue="1">
      <formula>G137="走高跳"</formula>
    </cfRule>
  </conditionalFormatting>
  <conditionalFormatting sqref="H139">
    <cfRule type="expression" dxfId="9217" priority="536" stopIfTrue="1">
      <formula>G139="円盤投"</formula>
    </cfRule>
    <cfRule type="expression" dxfId="9216" priority="537" stopIfTrue="1">
      <formula>G139="やり投"</formula>
    </cfRule>
    <cfRule type="expression" dxfId="9215" priority="538" stopIfTrue="1">
      <formula>G139="砲丸投"</formula>
    </cfRule>
    <cfRule type="expression" dxfId="9214" priority="539" stopIfTrue="1">
      <formula>G139="走幅跳"</formula>
    </cfRule>
    <cfRule type="expression" dxfId="9213" priority="540" stopIfTrue="1">
      <formula>G139="走高跳"</formula>
    </cfRule>
  </conditionalFormatting>
  <conditionalFormatting sqref="H141">
    <cfRule type="expression" dxfId="9212" priority="531" stopIfTrue="1">
      <formula>G141="円盤投"</formula>
    </cfRule>
    <cfRule type="expression" dxfId="9211" priority="532" stopIfTrue="1">
      <formula>G141="やり投"</formula>
    </cfRule>
    <cfRule type="expression" dxfId="9210" priority="533" stopIfTrue="1">
      <formula>G141="砲丸投"</formula>
    </cfRule>
    <cfRule type="expression" dxfId="9209" priority="534" stopIfTrue="1">
      <formula>G141="走幅跳"</formula>
    </cfRule>
    <cfRule type="expression" dxfId="9208" priority="535" stopIfTrue="1">
      <formula>G141="走高跳"</formula>
    </cfRule>
  </conditionalFormatting>
  <conditionalFormatting sqref="H145">
    <cfRule type="expression" dxfId="9207" priority="521" stopIfTrue="1">
      <formula>G145="円盤投"</formula>
    </cfRule>
    <cfRule type="expression" dxfId="9206" priority="522" stopIfTrue="1">
      <formula>G145="やり投"</formula>
    </cfRule>
    <cfRule type="expression" dxfId="9205" priority="523" stopIfTrue="1">
      <formula>G145="砲丸投"</formula>
    </cfRule>
    <cfRule type="expression" dxfId="9204" priority="524" stopIfTrue="1">
      <formula>G145="走幅跳"</formula>
    </cfRule>
    <cfRule type="expression" dxfId="9203" priority="525" stopIfTrue="1">
      <formula>G145="走高跳"</formula>
    </cfRule>
  </conditionalFormatting>
  <conditionalFormatting sqref="H147">
    <cfRule type="expression" dxfId="9202" priority="516" stopIfTrue="1">
      <formula>G147="円盤投"</formula>
    </cfRule>
    <cfRule type="expression" dxfId="9201" priority="517" stopIfTrue="1">
      <formula>G147="やり投"</formula>
    </cfRule>
    <cfRule type="expression" dxfId="9200" priority="518" stopIfTrue="1">
      <formula>G147="砲丸投"</formula>
    </cfRule>
    <cfRule type="expression" dxfId="9199" priority="519" stopIfTrue="1">
      <formula>G147="走幅跳"</formula>
    </cfRule>
    <cfRule type="expression" dxfId="9198" priority="520" stopIfTrue="1">
      <formula>G147="走高跳"</formula>
    </cfRule>
  </conditionalFormatting>
  <conditionalFormatting sqref="H151">
    <cfRule type="expression" dxfId="9197" priority="506" stopIfTrue="1">
      <formula>G151="円盤投"</formula>
    </cfRule>
    <cfRule type="expression" dxfId="9196" priority="507" stopIfTrue="1">
      <formula>G151="やり投"</formula>
    </cfRule>
    <cfRule type="expression" dxfId="9195" priority="508" stopIfTrue="1">
      <formula>G151="砲丸投"</formula>
    </cfRule>
    <cfRule type="expression" dxfId="9194" priority="509" stopIfTrue="1">
      <formula>G151="走幅跳"</formula>
    </cfRule>
    <cfRule type="expression" dxfId="9193" priority="510" stopIfTrue="1">
      <formula>G151="走高跳"</formula>
    </cfRule>
  </conditionalFormatting>
  <conditionalFormatting sqref="H153">
    <cfRule type="expression" dxfId="9192" priority="501" stopIfTrue="1">
      <formula>G153="円盤投"</formula>
    </cfRule>
    <cfRule type="expression" dxfId="9191" priority="502" stopIfTrue="1">
      <formula>G153="やり投"</formula>
    </cfRule>
    <cfRule type="expression" dxfId="9190" priority="503" stopIfTrue="1">
      <formula>G153="砲丸投"</formula>
    </cfRule>
    <cfRule type="expression" dxfId="9189" priority="504" stopIfTrue="1">
      <formula>G153="走幅跳"</formula>
    </cfRule>
    <cfRule type="expression" dxfId="9188" priority="505" stopIfTrue="1">
      <formula>G153="走高跳"</formula>
    </cfRule>
  </conditionalFormatting>
  <conditionalFormatting sqref="J117">
    <cfRule type="expression" dxfId="9187" priority="491" stopIfTrue="1">
      <formula>I117="円盤投"</formula>
    </cfRule>
    <cfRule type="expression" dxfId="9186" priority="492" stopIfTrue="1">
      <formula>I117="やり投"</formula>
    </cfRule>
    <cfRule type="expression" dxfId="9185" priority="493" stopIfTrue="1">
      <formula>I117="砲丸投"</formula>
    </cfRule>
    <cfRule type="expression" dxfId="9184" priority="494" stopIfTrue="1">
      <formula>I117="走幅跳"</formula>
    </cfRule>
    <cfRule type="expression" dxfId="9183" priority="495" stopIfTrue="1">
      <formula>I117="走高跳"</formula>
    </cfRule>
  </conditionalFormatting>
  <conditionalFormatting sqref="J119">
    <cfRule type="expression" dxfId="9182" priority="486" stopIfTrue="1">
      <formula>I119="円盤投"</formula>
    </cfRule>
    <cfRule type="expression" dxfId="9181" priority="487" stopIfTrue="1">
      <formula>I119="やり投"</formula>
    </cfRule>
    <cfRule type="expression" dxfId="9180" priority="488" stopIfTrue="1">
      <formula>I119="砲丸投"</formula>
    </cfRule>
    <cfRule type="expression" dxfId="9179" priority="489" stopIfTrue="1">
      <formula>I119="走幅跳"</formula>
    </cfRule>
    <cfRule type="expression" dxfId="9178" priority="490" stopIfTrue="1">
      <formula>I119="走高跳"</formula>
    </cfRule>
  </conditionalFormatting>
  <conditionalFormatting sqref="J121">
    <cfRule type="expression" dxfId="9177" priority="481" stopIfTrue="1">
      <formula>I121="円盤投"</formula>
    </cfRule>
    <cfRule type="expression" dxfId="9176" priority="482" stopIfTrue="1">
      <formula>I121="やり投"</formula>
    </cfRule>
    <cfRule type="expression" dxfId="9175" priority="483" stopIfTrue="1">
      <formula>I121="砲丸投"</formula>
    </cfRule>
    <cfRule type="expression" dxfId="9174" priority="484" stopIfTrue="1">
      <formula>I121="走幅跳"</formula>
    </cfRule>
    <cfRule type="expression" dxfId="9173" priority="485" stopIfTrue="1">
      <formula>I121="走高跳"</formula>
    </cfRule>
  </conditionalFormatting>
  <conditionalFormatting sqref="J123">
    <cfRule type="expression" dxfId="9172" priority="476" stopIfTrue="1">
      <formula>I123="円盤投"</formula>
    </cfRule>
    <cfRule type="expression" dxfId="9171" priority="477" stopIfTrue="1">
      <formula>I123="やり投"</formula>
    </cfRule>
    <cfRule type="expression" dxfId="9170" priority="478" stopIfTrue="1">
      <formula>I123="砲丸投"</formula>
    </cfRule>
    <cfRule type="expression" dxfId="9169" priority="479" stopIfTrue="1">
      <formula>I123="走幅跳"</formula>
    </cfRule>
    <cfRule type="expression" dxfId="9168" priority="480" stopIfTrue="1">
      <formula>I123="走高跳"</formula>
    </cfRule>
  </conditionalFormatting>
  <conditionalFormatting sqref="J125">
    <cfRule type="expression" dxfId="9167" priority="471" stopIfTrue="1">
      <formula>I125="円盤投"</formula>
    </cfRule>
    <cfRule type="expression" dxfId="9166" priority="472" stopIfTrue="1">
      <formula>I125="やり投"</formula>
    </cfRule>
    <cfRule type="expression" dxfId="9165" priority="473" stopIfTrue="1">
      <formula>I125="砲丸投"</formula>
    </cfRule>
    <cfRule type="expression" dxfId="9164" priority="474" stopIfTrue="1">
      <formula>I125="走幅跳"</formula>
    </cfRule>
    <cfRule type="expression" dxfId="9163" priority="475" stopIfTrue="1">
      <formula>I125="走高跳"</formula>
    </cfRule>
  </conditionalFormatting>
  <conditionalFormatting sqref="J127">
    <cfRule type="expression" dxfId="9162" priority="466" stopIfTrue="1">
      <formula>I127="円盤投"</formula>
    </cfRule>
    <cfRule type="expression" dxfId="9161" priority="467" stopIfTrue="1">
      <formula>I127="やり投"</formula>
    </cfRule>
    <cfRule type="expression" dxfId="9160" priority="468" stopIfTrue="1">
      <formula>I127="砲丸投"</formula>
    </cfRule>
    <cfRule type="expression" dxfId="9159" priority="469" stopIfTrue="1">
      <formula>I127="走幅跳"</formula>
    </cfRule>
    <cfRule type="expression" dxfId="9158" priority="470" stopIfTrue="1">
      <formula>I127="走高跳"</formula>
    </cfRule>
  </conditionalFormatting>
  <conditionalFormatting sqref="J129">
    <cfRule type="expression" dxfId="9157" priority="461" stopIfTrue="1">
      <formula>I129="円盤投"</formula>
    </cfRule>
    <cfRule type="expression" dxfId="9156" priority="462" stopIfTrue="1">
      <formula>I129="やり投"</formula>
    </cfRule>
    <cfRule type="expression" dxfId="9155" priority="463" stopIfTrue="1">
      <formula>I129="砲丸投"</formula>
    </cfRule>
    <cfRule type="expression" dxfId="9154" priority="464" stopIfTrue="1">
      <formula>I129="走幅跳"</formula>
    </cfRule>
    <cfRule type="expression" dxfId="9153" priority="465" stopIfTrue="1">
      <formula>I129="走高跳"</formula>
    </cfRule>
  </conditionalFormatting>
  <conditionalFormatting sqref="J131">
    <cfRule type="expression" dxfId="9152" priority="456" stopIfTrue="1">
      <formula>I131="円盤投"</formula>
    </cfRule>
    <cfRule type="expression" dxfId="9151" priority="457" stopIfTrue="1">
      <formula>I131="やり投"</formula>
    </cfRule>
    <cfRule type="expression" dxfId="9150" priority="458" stopIfTrue="1">
      <formula>I131="砲丸投"</formula>
    </cfRule>
    <cfRule type="expression" dxfId="9149" priority="459" stopIfTrue="1">
      <formula>I131="走幅跳"</formula>
    </cfRule>
    <cfRule type="expression" dxfId="9148" priority="460" stopIfTrue="1">
      <formula>I131="走高跳"</formula>
    </cfRule>
  </conditionalFormatting>
  <conditionalFormatting sqref="J133">
    <cfRule type="expression" dxfId="9147" priority="451" stopIfTrue="1">
      <formula>I133="円盤投"</formula>
    </cfRule>
    <cfRule type="expression" dxfId="9146" priority="452" stopIfTrue="1">
      <formula>I133="やり投"</formula>
    </cfRule>
    <cfRule type="expression" dxfId="9145" priority="453" stopIfTrue="1">
      <formula>I133="砲丸投"</formula>
    </cfRule>
    <cfRule type="expression" dxfId="9144" priority="454" stopIfTrue="1">
      <formula>I133="走幅跳"</formula>
    </cfRule>
    <cfRule type="expression" dxfId="9143" priority="455" stopIfTrue="1">
      <formula>I133="走高跳"</formula>
    </cfRule>
  </conditionalFormatting>
  <conditionalFormatting sqref="J135">
    <cfRule type="expression" dxfId="9142" priority="446" stopIfTrue="1">
      <formula>I135="円盤投"</formula>
    </cfRule>
    <cfRule type="expression" dxfId="9141" priority="447" stopIfTrue="1">
      <formula>I135="やり投"</formula>
    </cfRule>
    <cfRule type="expression" dxfId="9140" priority="448" stopIfTrue="1">
      <formula>I135="砲丸投"</formula>
    </cfRule>
    <cfRule type="expression" dxfId="9139" priority="449" stopIfTrue="1">
      <formula>I135="走幅跳"</formula>
    </cfRule>
    <cfRule type="expression" dxfId="9138" priority="450" stopIfTrue="1">
      <formula>I135="走高跳"</formula>
    </cfRule>
  </conditionalFormatting>
  <conditionalFormatting sqref="J137">
    <cfRule type="expression" dxfId="9137" priority="441" stopIfTrue="1">
      <formula>I137="円盤投"</formula>
    </cfRule>
    <cfRule type="expression" dxfId="9136" priority="442" stopIfTrue="1">
      <formula>I137="やり投"</formula>
    </cfRule>
    <cfRule type="expression" dxfId="9135" priority="443" stopIfTrue="1">
      <formula>I137="砲丸投"</formula>
    </cfRule>
    <cfRule type="expression" dxfId="9134" priority="444" stopIfTrue="1">
      <formula>I137="走幅跳"</formula>
    </cfRule>
    <cfRule type="expression" dxfId="9133" priority="445" stopIfTrue="1">
      <formula>I137="走高跳"</formula>
    </cfRule>
  </conditionalFormatting>
  <conditionalFormatting sqref="J139">
    <cfRule type="expression" dxfId="9132" priority="436" stopIfTrue="1">
      <formula>I139="円盤投"</formula>
    </cfRule>
    <cfRule type="expression" dxfId="9131" priority="437" stopIfTrue="1">
      <formula>I139="やり投"</formula>
    </cfRule>
    <cfRule type="expression" dxfId="9130" priority="438" stopIfTrue="1">
      <formula>I139="砲丸投"</formula>
    </cfRule>
    <cfRule type="expression" dxfId="9129" priority="439" stopIfTrue="1">
      <formula>I139="走幅跳"</formula>
    </cfRule>
    <cfRule type="expression" dxfId="9128" priority="440" stopIfTrue="1">
      <formula>I139="走高跳"</formula>
    </cfRule>
  </conditionalFormatting>
  <conditionalFormatting sqref="J143">
    <cfRule type="expression" dxfId="9127" priority="426" stopIfTrue="1">
      <formula>I143="円盤投"</formula>
    </cfRule>
    <cfRule type="expression" dxfId="9126" priority="427" stopIfTrue="1">
      <formula>I143="やり投"</formula>
    </cfRule>
    <cfRule type="expression" dxfId="9125" priority="428" stopIfTrue="1">
      <formula>I143="砲丸投"</formula>
    </cfRule>
    <cfRule type="expression" dxfId="9124" priority="429" stopIfTrue="1">
      <formula>I143="走幅跳"</formula>
    </cfRule>
    <cfRule type="expression" dxfId="9123" priority="430" stopIfTrue="1">
      <formula>I143="走高跳"</formula>
    </cfRule>
  </conditionalFormatting>
  <conditionalFormatting sqref="J145">
    <cfRule type="expression" dxfId="9122" priority="421" stopIfTrue="1">
      <formula>I145="円盤投"</formula>
    </cfRule>
    <cfRule type="expression" dxfId="9121" priority="422" stopIfTrue="1">
      <formula>I145="やり投"</formula>
    </cfRule>
    <cfRule type="expression" dxfId="9120" priority="423" stopIfTrue="1">
      <formula>I145="砲丸投"</formula>
    </cfRule>
    <cfRule type="expression" dxfId="9119" priority="424" stopIfTrue="1">
      <formula>I145="走幅跳"</formula>
    </cfRule>
    <cfRule type="expression" dxfId="9118" priority="425" stopIfTrue="1">
      <formula>I145="走高跳"</formula>
    </cfRule>
  </conditionalFormatting>
  <conditionalFormatting sqref="J151">
    <cfRule type="expression" dxfId="9117" priority="406" stopIfTrue="1">
      <formula>I151="円盤投"</formula>
    </cfRule>
    <cfRule type="expression" dxfId="9116" priority="407" stopIfTrue="1">
      <formula>I151="やり投"</formula>
    </cfRule>
    <cfRule type="expression" dxfId="9115" priority="408" stopIfTrue="1">
      <formula>I151="砲丸投"</formula>
    </cfRule>
    <cfRule type="expression" dxfId="9114" priority="409" stopIfTrue="1">
      <formula>I151="走幅跳"</formula>
    </cfRule>
    <cfRule type="expression" dxfId="9113" priority="410" stopIfTrue="1">
      <formula>I151="走高跳"</formula>
    </cfRule>
  </conditionalFormatting>
  <conditionalFormatting sqref="L115">
    <cfRule type="expression" dxfId="9112" priority="396" stopIfTrue="1">
      <formula>K115="円盤投"</formula>
    </cfRule>
    <cfRule type="expression" dxfId="9111" priority="397" stopIfTrue="1">
      <formula>K115="やり投"</formula>
    </cfRule>
    <cfRule type="expression" dxfId="9110" priority="398" stopIfTrue="1">
      <formula>K115="砲丸投"</formula>
    </cfRule>
    <cfRule type="expression" dxfId="9109" priority="399" stopIfTrue="1">
      <formula>K115="走幅跳"</formula>
    </cfRule>
    <cfRule type="expression" dxfId="9108" priority="400" stopIfTrue="1">
      <formula>K115="走高跳"</formula>
    </cfRule>
  </conditionalFormatting>
  <conditionalFormatting sqref="L117">
    <cfRule type="expression" dxfId="9107" priority="391" stopIfTrue="1">
      <formula>K117="円盤投"</formula>
    </cfRule>
    <cfRule type="expression" dxfId="9106" priority="392" stopIfTrue="1">
      <formula>K117="やり投"</formula>
    </cfRule>
    <cfRule type="expression" dxfId="9105" priority="393" stopIfTrue="1">
      <formula>K117="砲丸投"</formula>
    </cfRule>
    <cfRule type="expression" dxfId="9104" priority="394" stopIfTrue="1">
      <formula>K117="走幅跳"</formula>
    </cfRule>
    <cfRule type="expression" dxfId="9103" priority="395" stopIfTrue="1">
      <formula>K117="走高跳"</formula>
    </cfRule>
  </conditionalFormatting>
  <conditionalFormatting sqref="L119">
    <cfRule type="expression" dxfId="9102" priority="386" stopIfTrue="1">
      <formula>K119="円盤投"</formula>
    </cfRule>
    <cfRule type="expression" dxfId="9101" priority="387" stopIfTrue="1">
      <formula>K119="やり投"</formula>
    </cfRule>
    <cfRule type="expression" dxfId="9100" priority="388" stopIfTrue="1">
      <formula>K119="砲丸投"</formula>
    </cfRule>
    <cfRule type="expression" dxfId="9099" priority="389" stopIfTrue="1">
      <formula>K119="走幅跳"</formula>
    </cfRule>
    <cfRule type="expression" dxfId="9098" priority="390" stopIfTrue="1">
      <formula>K119="走高跳"</formula>
    </cfRule>
  </conditionalFormatting>
  <conditionalFormatting sqref="L121">
    <cfRule type="expression" dxfId="9097" priority="381" stopIfTrue="1">
      <formula>K121="円盤投"</formula>
    </cfRule>
    <cfRule type="expression" dxfId="9096" priority="382" stopIfTrue="1">
      <formula>K121="やり投"</formula>
    </cfRule>
    <cfRule type="expression" dxfId="9095" priority="383" stopIfTrue="1">
      <formula>K121="砲丸投"</formula>
    </cfRule>
    <cfRule type="expression" dxfId="9094" priority="384" stopIfTrue="1">
      <formula>K121="走幅跳"</formula>
    </cfRule>
    <cfRule type="expression" dxfId="9093" priority="385" stopIfTrue="1">
      <formula>K121="走高跳"</formula>
    </cfRule>
  </conditionalFormatting>
  <conditionalFormatting sqref="L123">
    <cfRule type="expression" dxfId="9092" priority="376" stopIfTrue="1">
      <formula>K123="円盤投"</formula>
    </cfRule>
    <cfRule type="expression" dxfId="9091" priority="377" stopIfTrue="1">
      <formula>K123="やり投"</formula>
    </cfRule>
    <cfRule type="expression" dxfId="9090" priority="378" stopIfTrue="1">
      <formula>K123="砲丸投"</formula>
    </cfRule>
    <cfRule type="expression" dxfId="9089" priority="379" stopIfTrue="1">
      <formula>K123="走幅跳"</formula>
    </cfRule>
    <cfRule type="expression" dxfId="9088" priority="380" stopIfTrue="1">
      <formula>K123="走高跳"</formula>
    </cfRule>
  </conditionalFormatting>
  <conditionalFormatting sqref="L125">
    <cfRule type="expression" dxfId="9087" priority="371" stopIfTrue="1">
      <formula>K125="円盤投"</formula>
    </cfRule>
    <cfRule type="expression" dxfId="9086" priority="372" stopIfTrue="1">
      <formula>K125="やり投"</formula>
    </cfRule>
    <cfRule type="expression" dxfId="9085" priority="373" stopIfTrue="1">
      <formula>K125="砲丸投"</formula>
    </cfRule>
    <cfRule type="expression" dxfId="9084" priority="374" stopIfTrue="1">
      <formula>K125="走幅跳"</formula>
    </cfRule>
    <cfRule type="expression" dxfId="9083" priority="375" stopIfTrue="1">
      <formula>K125="走高跳"</formula>
    </cfRule>
  </conditionalFormatting>
  <conditionalFormatting sqref="L127">
    <cfRule type="expression" dxfId="9082" priority="366" stopIfTrue="1">
      <formula>K127="円盤投"</formula>
    </cfRule>
    <cfRule type="expression" dxfId="9081" priority="367" stopIfTrue="1">
      <formula>K127="やり投"</formula>
    </cfRule>
    <cfRule type="expression" dxfId="9080" priority="368" stopIfTrue="1">
      <formula>K127="砲丸投"</formula>
    </cfRule>
    <cfRule type="expression" dxfId="9079" priority="369" stopIfTrue="1">
      <formula>K127="走幅跳"</formula>
    </cfRule>
    <cfRule type="expression" dxfId="9078" priority="370" stopIfTrue="1">
      <formula>K127="走高跳"</formula>
    </cfRule>
  </conditionalFormatting>
  <conditionalFormatting sqref="L129">
    <cfRule type="expression" dxfId="9077" priority="361" stopIfTrue="1">
      <formula>K129="円盤投"</formula>
    </cfRule>
    <cfRule type="expression" dxfId="9076" priority="362" stopIfTrue="1">
      <formula>K129="やり投"</formula>
    </cfRule>
    <cfRule type="expression" dxfId="9075" priority="363" stopIfTrue="1">
      <formula>K129="砲丸投"</formula>
    </cfRule>
    <cfRule type="expression" dxfId="9074" priority="364" stopIfTrue="1">
      <formula>K129="走幅跳"</formula>
    </cfRule>
    <cfRule type="expression" dxfId="9073" priority="365" stopIfTrue="1">
      <formula>K129="走高跳"</formula>
    </cfRule>
  </conditionalFormatting>
  <conditionalFormatting sqref="L131">
    <cfRule type="expression" dxfId="9072" priority="356" stopIfTrue="1">
      <formula>K131="円盤投"</formula>
    </cfRule>
    <cfRule type="expression" dxfId="9071" priority="357" stopIfTrue="1">
      <formula>K131="やり投"</formula>
    </cfRule>
    <cfRule type="expression" dxfId="9070" priority="358" stopIfTrue="1">
      <formula>K131="砲丸投"</formula>
    </cfRule>
    <cfRule type="expression" dxfId="9069" priority="359" stopIfTrue="1">
      <formula>K131="走幅跳"</formula>
    </cfRule>
    <cfRule type="expression" dxfId="9068" priority="360" stopIfTrue="1">
      <formula>K131="走高跳"</formula>
    </cfRule>
  </conditionalFormatting>
  <conditionalFormatting sqref="L133">
    <cfRule type="expression" dxfId="9067" priority="351" stopIfTrue="1">
      <formula>K133="円盤投"</formula>
    </cfRule>
    <cfRule type="expression" dxfId="9066" priority="352" stopIfTrue="1">
      <formula>K133="やり投"</formula>
    </cfRule>
    <cfRule type="expression" dxfId="9065" priority="353" stopIfTrue="1">
      <formula>K133="砲丸投"</formula>
    </cfRule>
    <cfRule type="expression" dxfId="9064" priority="354" stopIfTrue="1">
      <formula>K133="走幅跳"</formula>
    </cfRule>
    <cfRule type="expression" dxfId="9063" priority="355" stopIfTrue="1">
      <formula>K133="走高跳"</formula>
    </cfRule>
  </conditionalFormatting>
  <conditionalFormatting sqref="L135">
    <cfRule type="expression" dxfId="9062" priority="346" stopIfTrue="1">
      <formula>K135="円盤投"</formula>
    </cfRule>
    <cfRule type="expression" dxfId="9061" priority="347" stopIfTrue="1">
      <formula>K135="やり投"</formula>
    </cfRule>
    <cfRule type="expression" dxfId="9060" priority="348" stopIfTrue="1">
      <formula>K135="砲丸投"</formula>
    </cfRule>
    <cfRule type="expression" dxfId="9059" priority="349" stopIfTrue="1">
      <formula>K135="走幅跳"</formula>
    </cfRule>
    <cfRule type="expression" dxfId="9058" priority="350" stopIfTrue="1">
      <formula>K135="走高跳"</formula>
    </cfRule>
  </conditionalFormatting>
  <conditionalFormatting sqref="L139">
    <cfRule type="expression" dxfId="9057" priority="336" stopIfTrue="1">
      <formula>K139="円盤投"</formula>
    </cfRule>
    <cfRule type="expression" dxfId="9056" priority="337" stopIfTrue="1">
      <formula>K139="やり投"</formula>
    </cfRule>
    <cfRule type="expression" dxfId="9055" priority="338" stopIfTrue="1">
      <formula>K139="砲丸投"</formula>
    </cfRule>
    <cfRule type="expression" dxfId="9054" priority="339" stopIfTrue="1">
      <formula>K139="走幅跳"</formula>
    </cfRule>
    <cfRule type="expression" dxfId="9053" priority="340" stopIfTrue="1">
      <formula>K139="走高跳"</formula>
    </cfRule>
  </conditionalFormatting>
  <conditionalFormatting sqref="L141">
    <cfRule type="expression" dxfId="9052" priority="331" stopIfTrue="1">
      <formula>K141="円盤投"</formula>
    </cfRule>
    <cfRule type="expression" dxfId="9051" priority="332" stopIfTrue="1">
      <formula>K141="やり投"</formula>
    </cfRule>
    <cfRule type="expression" dxfId="9050" priority="333" stopIfTrue="1">
      <formula>K141="砲丸投"</formula>
    </cfRule>
    <cfRule type="expression" dxfId="9049" priority="334" stopIfTrue="1">
      <formula>K141="走幅跳"</formula>
    </cfRule>
    <cfRule type="expression" dxfId="9048" priority="335" stopIfTrue="1">
      <formula>K141="走高跳"</formula>
    </cfRule>
  </conditionalFormatting>
  <conditionalFormatting sqref="L143">
    <cfRule type="expression" dxfId="9047" priority="326" stopIfTrue="1">
      <formula>K143="円盤投"</formula>
    </cfRule>
    <cfRule type="expression" dxfId="9046" priority="327" stopIfTrue="1">
      <formula>K143="やり投"</formula>
    </cfRule>
    <cfRule type="expression" dxfId="9045" priority="328" stopIfTrue="1">
      <formula>K143="砲丸投"</formula>
    </cfRule>
    <cfRule type="expression" dxfId="9044" priority="329" stopIfTrue="1">
      <formula>K143="走幅跳"</formula>
    </cfRule>
    <cfRule type="expression" dxfId="9043" priority="330" stopIfTrue="1">
      <formula>K143="走高跳"</formula>
    </cfRule>
  </conditionalFormatting>
  <conditionalFormatting sqref="L145">
    <cfRule type="expression" dxfId="9042" priority="321" stopIfTrue="1">
      <formula>K145="円盤投"</formula>
    </cfRule>
    <cfRule type="expression" dxfId="9041" priority="322" stopIfTrue="1">
      <formula>K145="やり投"</formula>
    </cfRule>
    <cfRule type="expression" dxfId="9040" priority="323" stopIfTrue="1">
      <formula>K145="砲丸投"</formula>
    </cfRule>
    <cfRule type="expression" dxfId="9039" priority="324" stopIfTrue="1">
      <formula>K145="走幅跳"</formula>
    </cfRule>
    <cfRule type="expression" dxfId="9038" priority="325" stopIfTrue="1">
      <formula>K145="走高跳"</formula>
    </cfRule>
  </conditionalFormatting>
  <conditionalFormatting sqref="L147">
    <cfRule type="expression" dxfId="9037" priority="316" stopIfTrue="1">
      <formula>K147="円盤投"</formula>
    </cfRule>
    <cfRule type="expression" dxfId="9036" priority="317" stopIfTrue="1">
      <formula>K147="やり投"</formula>
    </cfRule>
    <cfRule type="expression" dxfId="9035" priority="318" stopIfTrue="1">
      <formula>K147="砲丸投"</formula>
    </cfRule>
    <cfRule type="expression" dxfId="9034" priority="319" stopIfTrue="1">
      <formula>K147="走幅跳"</formula>
    </cfRule>
    <cfRule type="expression" dxfId="9033" priority="320" stopIfTrue="1">
      <formula>K147="走高跳"</formula>
    </cfRule>
  </conditionalFormatting>
  <conditionalFormatting sqref="L149">
    <cfRule type="expression" dxfId="9032" priority="311" stopIfTrue="1">
      <formula>K149="円盤投"</formula>
    </cfRule>
    <cfRule type="expression" dxfId="9031" priority="312" stopIfTrue="1">
      <formula>K149="やり投"</formula>
    </cfRule>
    <cfRule type="expression" dxfId="9030" priority="313" stopIfTrue="1">
      <formula>K149="砲丸投"</formula>
    </cfRule>
    <cfRule type="expression" dxfId="9029" priority="314" stopIfTrue="1">
      <formula>K149="走幅跳"</formula>
    </cfRule>
    <cfRule type="expression" dxfId="9028" priority="315" stopIfTrue="1">
      <formula>K149="走高跳"</formula>
    </cfRule>
  </conditionalFormatting>
  <conditionalFormatting sqref="L151">
    <cfRule type="expression" dxfId="9027" priority="306" stopIfTrue="1">
      <formula>K151="円盤投"</formula>
    </cfRule>
    <cfRule type="expression" dxfId="9026" priority="307" stopIfTrue="1">
      <formula>K151="やり投"</formula>
    </cfRule>
    <cfRule type="expression" dxfId="9025" priority="308" stopIfTrue="1">
      <formula>K151="砲丸投"</formula>
    </cfRule>
    <cfRule type="expression" dxfId="9024" priority="309" stopIfTrue="1">
      <formula>K151="走幅跳"</formula>
    </cfRule>
    <cfRule type="expression" dxfId="9023" priority="310" stopIfTrue="1">
      <formula>K151="走高跳"</formula>
    </cfRule>
  </conditionalFormatting>
  <conditionalFormatting sqref="L153">
    <cfRule type="expression" dxfId="9022" priority="301" stopIfTrue="1">
      <formula>K153="円盤投"</formula>
    </cfRule>
    <cfRule type="expression" dxfId="9021" priority="302" stopIfTrue="1">
      <formula>K153="やり投"</formula>
    </cfRule>
    <cfRule type="expression" dxfId="9020" priority="303" stopIfTrue="1">
      <formula>K153="砲丸投"</formula>
    </cfRule>
    <cfRule type="expression" dxfId="9019" priority="304" stopIfTrue="1">
      <formula>K153="走幅跳"</formula>
    </cfRule>
    <cfRule type="expression" dxfId="9018" priority="305" stopIfTrue="1">
      <formula>K153="走高跳"</formula>
    </cfRule>
  </conditionalFormatting>
  <conditionalFormatting sqref="H168">
    <cfRule type="expression" dxfId="9017" priority="296" stopIfTrue="1">
      <formula>G168="円盤投"</formula>
    </cfRule>
    <cfRule type="expression" dxfId="9016" priority="297" stopIfTrue="1">
      <formula>G168="やり投"</formula>
    </cfRule>
    <cfRule type="expression" dxfId="9015" priority="298" stopIfTrue="1">
      <formula>G168="砲丸投"</formula>
    </cfRule>
    <cfRule type="expression" dxfId="9014" priority="299" stopIfTrue="1">
      <formula>G168="走幅跳"</formula>
    </cfRule>
    <cfRule type="expression" dxfId="9013" priority="300" stopIfTrue="1">
      <formula>G168="走高跳"</formula>
    </cfRule>
  </conditionalFormatting>
  <conditionalFormatting sqref="L190">
    <cfRule type="expression" dxfId="9012" priority="41" stopIfTrue="1">
      <formula>K190="円盤投"</formula>
    </cfRule>
    <cfRule type="expression" dxfId="9011" priority="42" stopIfTrue="1">
      <formula>K190="やり投"</formula>
    </cfRule>
    <cfRule type="expression" dxfId="9010" priority="43" stopIfTrue="1">
      <formula>K190="砲丸投"</formula>
    </cfRule>
    <cfRule type="expression" dxfId="9009" priority="44" stopIfTrue="1">
      <formula>K190="走幅跳"</formula>
    </cfRule>
    <cfRule type="expression" dxfId="9008" priority="45" stopIfTrue="1">
      <formula>K190="走高跳"</formula>
    </cfRule>
  </conditionalFormatting>
  <conditionalFormatting sqref="J194">
    <cfRule type="expression" dxfId="9007" priority="131" stopIfTrue="1">
      <formula>I194="円盤投"</formula>
    </cfRule>
    <cfRule type="expression" dxfId="9006" priority="132" stopIfTrue="1">
      <formula>I194="やり投"</formula>
    </cfRule>
    <cfRule type="expression" dxfId="9005" priority="133" stopIfTrue="1">
      <formula>I194="砲丸投"</formula>
    </cfRule>
    <cfRule type="expression" dxfId="9004" priority="134" stopIfTrue="1">
      <formula>I194="走幅跳"</formula>
    </cfRule>
    <cfRule type="expression" dxfId="9003" priority="135" stopIfTrue="1">
      <formula>I194="走高跳"</formula>
    </cfRule>
  </conditionalFormatting>
  <conditionalFormatting sqref="H196">
    <cfRule type="expression" dxfId="9002" priority="226" stopIfTrue="1">
      <formula>G196="円盤投"</formula>
    </cfRule>
    <cfRule type="expression" dxfId="9001" priority="227" stopIfTrue="1">
      <formula>G196="やり投"</formula>
    </cfRule>
    <cfRule type="expression" dxfId="9000" priority="228" stopIfTrue="1">
      <formula>G196="砲丸投"</formula>
    </cfRule>
    <cfRule type="expression" dxfId="8999" priority="229" stopIfTrue="1">
      <formula>G196="走幅跳"</formula>
    </cfRule>
    <cfRule type="expression" dxfId="8998" priority="230" stopIfTrue="1">
      <formula>G196="走高跳"</formula>
    </cfRule>
  </conditionalFormatting>
  <conditionalFormatting sqref="J202">
    <cfRule type="expression" dxfId="8997" priority="111" stopIfTrue="1">
      <formula>I202="円盤投"</formula>
    </cfRule>
    <cfRule type="expression" dxfId="8996" priority="112" stopIfTrue="1">
      <formula>I202="やり投"</formula>
    </cfRule>
    <cfRule type="expression" dxfId="8995" priority="113" stopIfTrue="1">
      <formula>I202="砲丸投"</formula>
    </cfRule>
    <cfRule type="expression" dxfId="8994" priority="114" stopIfTrue="1">
      <formula>I202="走幅跳"</formula>
    </cfRule>
    <cfRule type="expression" dxfId="8993" priority="115" stopIfTrue="1">
      <formula>I202="走高跳"</formula>
    </cfRule>
  </conditionalFormatting>
  <conditionalFormatting sqref="J200">
    <cfRule type="expression" dxfId="8992" priority="116" stopIfTrue="1">
      <formula>I200="円盤投"</formula>
    </cfRule>
    <cfRule type="expression" dxfId="8991" priority="117" stopIfTrue="1">
      <formula>I200="やり投"</formula>
    </cfRule>
    <cfRule type="expression" dxfId="8990" priority="118" stopIfTrue="1">
      <formula>I200="砲丸投"</formula>
    </cfRule>
    <cfRule type="expression" dxfId="8989" priority="119" stopIfTrue="1">
      <formula>I200="走幅跳"</formula>
    </cfRule>
    <cfRule type="expression" dxfId="8988" priority="120" stopIfTrue="1">
      <formula>I200="走高跳"</formula>
    </cfRule>
  </conditionalFormatting>
  <conditionalFormatting sqref="H202">
    <cfRule type="expression" dxfId="8987" priority="211" stopIfTrue="1">
      <formula>G202="円盤投"</formula>
    </cfRule>
    <cfRule type="expression" dxfId="8986" priority="212" stopIfTrue="1">
      <formula>G202="やり投"</formula>
    </cfRule>
    <cfRule type="expression" dxfId="8985" priority="213" stopIfTrue="1">
      <formula>G202="砲丸投"</formula>
    </cfRule>
    <cfRule type="expression" dxfId="8984" priority="214" stopIfTrue="1">
      <formula>G202="走幅跳"</formula>
    </cfRule>
    <cfRule type="expression" dxfId="8983" priority="215" stopIfTrue="1">
      <formula>G202="走高跳"</formula>
    </cfRule>
  </conditionalFormatting>
  <conditionalFormatting sqref="J206">
    <cfRule type="expression" dxfId="8982" priority="101" stopIfTrue="1">
      <formula>I206="円盤投"</formula>
    </cfRule>
    <cfRule type="expression" dxfId="8981" priority="102" stopIfTrue="1">
      <formula>I206="やり投"</formula>
    </cfRule>
    <cfRule type="expression" dxfId="8980" priority="103" stopIfTrue="1">
      <formula>I206="砲丸投"</formula>
    </cfRule>
    <cfRule type="expression" dxfId="8979" priority="104" stopIfTrue="1">
      <formula>I206="走幅跳"</formula>
    </cfRule>
    <cfRule type="expression" dxfId="8978" priority="105" stopIfTrue="1">
      <formula>I206="走高跳"</formula>
    </cfRule>
  </conditionalFormatting>
  <conditionalFormatting sqref="J168">
    <cfRule type="expression" dxfId="8977" priority="196" stopIfTrue="1">
      <formula>I168="円盤投"</formula>
    </cfRule>
    <cfRule type="expression" dxfId="8976" priority="197" stopIfTrue="1">
      <formula>I168="やり投"</formula>
    </cfRule>
    <cfRule type="expression" dxfId="8975" priority="198" stopIfTrue="1">
      <formula>I168="砲丸投"</formula>
    </cfRule>
    <cfRule type="expression" dxfId="8974" priority="199" stopIfTrue="1">
      <formula>I168="走幅跳"</formula>
    </cfRule>
    <cfRule type="expression" dxfId="8973" priority="200" stopIfTrue="1">
      <formula>I168="走高跳"</formula>
    </cfRule>
  </conditionalFormatting>
  <conditionalFormatting sqref="H170">
    <cfRule type="expression" dxfId="8972" priority="291" stopIfTrue="1">
      <formula>G170="円盤投"</formula>
    </cfRule>
    <cfRule type="expression" dxfId="8971" priority="292" stopIfTrue="1">
      <formula>G170="やり投"</formula>
    </cfRule>
    <cfRule type="expression" dxfId="8970" priority="293" stopIfTrue="1">
      <formula>G170="砲丸投"</formula>
    </cfRule>
    <cfRule type="expression" dxfId="8969" priority="294" stopIfTrue="1">
      <formula>G170="走幅跳"</formula>
    </cfRule>
    <cfRule type="expression" dxfId="8968" priority="295" stopIfTrue="1">
      <formula>G170="走高跳"</formula>
    </cfRule>
  </conditionalFormatting>
  <conditionalFormatting sqref="H172">
    <cfRule type="expression" dxfId="8967" priority="286" stopIfTrue="1">
      <formula>G172="円盤投"</formula>
    </cfRule>
    <cfRule type="expression" dxfId="8966" priority="287" stopIfTrue="1">
      <formula>G172="やり投"</formula>
    </cfRule>
    <cfRule type="expression" dxfId="8965" priority="288" stopIfTrue="1">
      <formula>G172="砲丸投"</formula>
    </cfRule>
    <cfRule type="expression" dxfId="8964" priority="289" stopIfTrue="1">
      <formula>G172="走幅跳"</formula>
    </cfRule>
    <cfRule type="expression" dxfId="8963" priority="290" stopIfTrue="1">
      <formula>G172="走高跳"</formula>
    </cfRule>
  </conditionalFormatting>
  <conditionalFormatting sqref="H174">
    <cfRule type="expression" dxfId="8962" priority="281" stopIfTrue="1">
      <formula>G174="円盤投"</formula>
    </cfRule>
    <cfRule type="expression" dxfId="8961" priority="282" stopIfTrue="1">
      <formula>G174="やり投"</formula>
    </cfRule>
    <cfRule type="expression" dxfId="8960" priority="283" stopIfTrue="1">
      <formula>G174="砲丸投"</formula>
    </cfRule>
    <cfRule type="expression" dxfId="8959" priority="284" stopIfTrue="1">
      <formula>G174="走幅跳"</formula>
    </cfRule>
    <cfRule type="expression" dxfId="8958" priority="285" stopIfTrue="1">
      <formula>G174="走高跳"</formula>
    </cfRule>
  </conditionalFormatting>
  <conditionalFormatting sqref="H176">
    <cfRule type="expression" dxfId="8957" priority="276" stopIfTrue="1">
      <formula>G176="円盤投"</formula>
    </cfRule>
    <cfRule type="expression" dxfId="8956" priority="277" stopIfTrue="1">
      <formula>G176="やり投"</formula>
    </cfRule>
    <cfRule type="expression" dxfId="8955" priority="278" stopIfTrue="1">
      <formula>G176="砲丸投"</formula>
    </cfRule>
    <cfRule type="expression" dxfId="8954" priority="279" stopIfTrue="1">
      <formula>G176="走幅跳"</formula>
    </cfRule>
    <cfRule type="expression" dxfId="8953" priority="280" stopIfTrue="1">
      <formula>G176="走高跳"</formula>
    </cfRule>
  </conditionalFormatting>
  <conditionalFormatting sqref="H178">
    <cfRule type="expression" dxfId="8952" priority="271" stopIfTrue="1">
      <formula>G178="円盤投"</formula>
    </cfRule>
    <cfRule type="expression" dxfId="8951" priority="272" stopIfTrue="1">
      <formula>G178="やり投"</formula>
    </cfRule>
    <cfRule type="expression" dxfId="8950" priority="273" stopIfTrue="1">
      <formula>G178="砲丸投"</formula>
    </cfRule>
    <cfRule type="expression" dxfId="8949" priority="274" stopIfTrue="1">
      <formula>G178="走幅跳"</formula>
    </cfRule>
    <cfRule type="expression" dxfId="8948" priority="275" stopIfTrue="1">
      <formula>G178="走高跳"</formula>
    </cfRule>
  </conditionalFormatting>
  <conditionalFormatting sqref="H180">
    <cfRule type="expression" dxfId="8947" priority="266" stopIfTrue="1">
      <formula>G180="円盤投"</formula>
    </cfRule>
    <cfRule type="expression" dxfId="8946" priority="267" stopIfTrue="1">
      <formula>G180="やり投"</formula>
    </cfRule>
    <cfRule type="expression" dxfId="8945" priority="268" stopIfTrue="1">
      <formula>G180="砲丸投"</formula>
    </cfRule>
    <cfRule type="expression" dxfId="8944" priority="269" stopIfTrue="1">
      <formula>G180="走幅跳"</formula>
    </cfRule>
    <cfRule type="expression" dxfId="8943" priority="270" stopIfTrue="1">
      <formula>G180="走高跳"</formula>
    </cfRule>
  </conditionalFormatting>
  <conditionalFormatting sqref="H182">
    <cfRule type="expression" dxfId="8942" priority="261" stopIfTrue="1">
      <formula>G182="円盤投"</formula>
    </cfRule>
    <cfRule type="expression" dxfId="8941" priority="262" stopIfTrue="1">
      <formula>G182="やり投"</formula>
    </cfRule>
    <cfRule type="expression" dxfId="8940" priority="263" stopIfTrue="1">
      <formula>G182="砲丸投"</formula>
    </cfRule>
    <cfRule type="expression" dxfId="8939" priority="264" stopIfTrue="1">
      <formula>G182="走幅跳"</formula>
    </cfRule>
    <cfRule type="expression" dxfId="8938" priority="265" stopIfTrue="1">
      <formula>G182="走高跳"</formula>
    </cfRule>
  </conditionalFormatting>
  <conditionalFormatting sqref="H184">
    <cfRule type="expression" dxfId="8937" priority="256" stopIfTrue="1">
      <formula>G184="円盤投"</formula>
    </cfRule>
    <cfRule type="expression" dxfId="8936" priority="257" stopIfTrue="1">
      <formula>G184="やり投"</formula>
    </cfRule>
    <cfRule type="expression" dxfId="8935" priority="258" stopIfTrue="1">
      <formula>G184="砲丸投"</formula>
    </cfRule>
    <cfRule type="expression" dxfId="8934" priority="259" stopIfTrue="1">
      <formula>G184="走幅跳"</formula>
    </cfRule>
    <cfRule type="expression" dxfId="8933" priority="260" stopIfTrue="1">
      <formula>G184="走高跳"</formula>
    </cfRule>
  </conditionalFormatting>
  <conditionalFormatting sqref="H186">
    <cfRule type="expression" dxfId="8932" priority="251" stopIfTrue="1">
      <formula>G186="円盤投"</formula>
    </cfRule>
    <cfRule type="expression" dxfId="8931" priority="252" stopIfTrue="1">
      <formula>G186="やり投"</formula>
    </cfRule>
    <cfRule type="expression" dxfId="8930" priority="253" stopIfTrue="1">
      <formula>G186="砲丸投"</formula>
    </cfRule>
    <cfRule type="expression" dxfId="8929" priority="254" stopIfTrue="1">
      <formula>G186="走幅跳"</formula>
    </cfRule>
    <cfRule type="expression" dxfId="8928" priority="255" stopIfTrue="1">
      <formula>G186="走高跳"</formula>
    </cfRule>
  </conditionalFormatting>
  <conditionalFormatting sqref="H188">
    <cfRule type="expression" dxfId="8927" priority="246" stopIfTrue="1">
      <formula>G188="円盤投"</formula>
    </cfRule>
    <cfRule type="expression" dxfId="8926" priority="247" stopIfTrue="1">
      <formula>G188="やり投"</formula>
    </cfRule>
    <cfRule type="expression" dxfId="8925" priority="248" stopIfTrue="1">
      <formula>G188="砲丸投"</formula>
    </cfRule>
    <cfRule type="expression" dxfId="8924" priority="249" stopIfTrue="1">
      <formula>G188="走幅跳"</formula>
    </cfRule>
    <cfRule type="expression" dxfId="8923" priority="250" stopIfTrue="1">
      <formula>G188="走高跳"</formula>
    </cfRule>
  </conditionalFormatting>
  <conditionalFormatting sqref="H190">
    <cfRule type="expression" dxfId="8922" priority="241" stopIfTrue="1">
      <formula>G190="円盤投"</formula>
    </cfRule>
    <cfRule type="expression" dxfId="8921" priority="242" stopIfTrue="1">
      <formula>G190="やり投"</formula>
    </cfRule>
    <cfRule type="expression" dxfId="8920" priority="243" stopIfTrue="1">
      <formula>G190="砲丸投"</formula>
    </cfRule>
    <cfRule type="expression" dxfId="8919" priority="244" stopIfTrue="1">
      <formula>G190="走幅跳"</formula>
    </cfRule>
    <cfRule type="expression" dxfId="8918" priority="245" stopIfTrue="1">
      <formula>G190="走高跳"</formula>
    </cfRule>
  </conditionalFormatting>
  <conditionalFormatting sqref="H192">
    <cfRule type="expression" dxfId="8917" priority="236" stopIfTrue="1">
      <formula>G192="円盤投"</formula>
    </cfRule>
    <cfRule type="expression" dxfId="8916" priority="237" stopIfTrue="1">
      <formula>G192="やり投"</formula>
    </cfRule>
    <cfRule type="expression" dxfId="8915" priority="238" stopIfTrue="1">
      <formula>G192="砲丸投"</formula>
    </cfRule>
    <cfRule type="expression" dxfId="8914" priority="239" stopIfTrue="1">
      <formula>G192="走幅跳"</formula>
    </cfRule>
    <cfRule type="expression" dxfId="8913" priority="240" stopIfTrue="1">
      <formula>G192="走高跳"</formula>
    </cfRule>
  </conditionalFormatting>
  <conditionalFormatting sqref="H194">
    <cfRule type="expression" dxfId="8912" priority="231" stopIfTrue="1">
      <formula>G194="円盤投"</formula>
    </cfRule>
    <cfRule type="expression" dxfId="8911" priority="232" stopIfTrue="1">
      <formula>G194="やり投"</formula>
    </cfRule>
    <cfRule type="expression" dxfId="8910" priority="233" stopIfTrue="1">
      <formula>G194="砲丸投"</formula>
    </cfRule>
    <cfRule type="expression" dxfId="8909" priority="234" stopIfTrue="1">
      <formula>G194="走幅跳"</formula>
    </cfRule>
    <cfRule type="expression" dxfId="8908" priority="235" stopIfTrue="1">
      <formula>G194="走高跳"</formula>
    </cfRule>
  </conditionalFormatting>
  <conditionalFormatting sqref="H198">
    <cfRule type="expression" dxfId="8907" priority="221" stopIfTrue="1">
      <formula>G198="円盤投"</formula>
    </cfRule>
    <cfRule type="expression" dxfId="8906" priority="222" stopIfTrue="1">
      <formula>G198="やり投"</formula>
    </cfRule>
    <cfRule type="expression" dxfId="8905" priority="223" stopIfTrue="1">
      <formula>G198="砲丸投"</formula>
    </cfRule>
    <cfRule type="expression" dxfId="8904" priority="224" stopIfTrue="1">
      <formula>G198="走幅跳"</formula>
    </cfRule>
    <cfRule type="expression" dxfId="8903" priority="225" stopIfTrue="1">
      <formula>G198="走高跳"</formula>
    </cfRule>
  </conditionalFormatting>
  <conditionalFormatting sqref="H200">
    <cfRule type="expression" dxfId="8902" priority="216" stopIfTrue="1">
      <formula>G200="円盤投"</formula>
    </cfRule>
    <cfRule type="expression" dxfId="8901" priority="217" stopIfTrue="1">
      <formula>G200="やり投"</formula>
    </cfRule>
    <cfRule type="expression" dxfId="8900" priority="218" stopIfTrue="1">
      <formula>G200="砲丸投"</formula>
    </cfRule>
    <cfRule type="expression" dxfId="8899" priority="219" stopIfTrue="1">
      <formula>G200="走幅跳"</formula>
    </cfRule>
    <cfRule type="expression" dxfId="8898" priority="220" stopIfTrue="1">
      <formula>G200="走高跳"</formula>
    </cfRule>
  </conditionalFormatting>
  <conditionalFormatting sqref="H204">
    <cfRule type="expression" dxfId="8897" priority="206" stopIfTrue="1">
      <formula>G204="円盤投"</formula>
    </cfRule>
    <cfRule type="expression" dxfId="8896" priority="207" stopIfTrue="1">
      <formula>G204="やり投"</formula>
    </cfRule>
    <cfRule type="expression" dxfId="8895" priority="208" stopIfTrue="1">
      <formula>G204="砲丸投"</formula>
    </cfRule>
    <cfRule type="expression" dxfId="8894" priority="209" stopIfTrue="1">
      <formula>G204="走幅跳"</formula>
    </cfRule>
    <cfRule type="expression" dxfId="8893" priority="210" stopIfTrue="1">
      <formula>G204="走高跳"</formula>
    </cfRule>
  </conditionalFormatting>
  <conditionalFormatting sqref="H206">
    <cfRule type="expression" dxfId="8892" priority="201" stopIfTrue="1">
      <formula>G206="円盤投"</formula>
    </cfRule>
    <cfRule type="expression" dxfId="8891" priority="202" stopIfTrue="1">
      <formula>G206="やり投"</formula>
    </cfRule>
    <cfRule type="expression" dxfId="8890" priority="203" stopIfTrue="1">
      <formula>G206="砲丸投"</formula>
    </cfRule>
    <cfRule type="expression" dxfId="8889" priority="204" stopIfTrue="1">
      <formula>G206="走幅跳"</formula>
    </cfRule>
    <cfRule type="expression" dxfId="8888" priority="205" stopIfTrue="1">
      <formula>G206="走高跳"</formula>
    </cfRule>
  </conditionalFormatting>
  <conditionalFormatting sqref="J170">
    <cfRule type="expression" dxfId="8887" priority="191" stopIfTrue="1">
      <formula>I170="円盤投"</formula>
    </cfRule>
    <cfRule type="expression" dxfId="8886" priority="192" stopIfTrue="1">
      <formula>I170="やり投"</formula>
    </cfRule>
    <cfRule type="expression" dxfId="8885" priority="193" stopIfTrue="1">
      <formula>I170="砲丸投"</formula>
    </cfRule>
    <cfRule type="expression" dxfId="8884" priority="194" stopIfTrue="1">
      <formula>I170="走幅跳"</formula>
    </cfRule>
    <cfRule type="expression" dxfId="8883" priority="195" stopIfTrue="1">
      <formula>I170="走高跳"</formula>
    </cfRule>
  </conditionalFormatting>
  <conditionalFormatting sqref="J172">
    <cfRule type="expression" dxfId="8882" priority="186" stopIfTrue="1">
      <formula>I172="円盤投"</formula>
    </cfRule>
    <cfRule type="expression" dxfId="8881" priority="187" stopIfTrue="1">
      <formula>I172="やり投"</formula>
    </cfRule>
    <cfRule type="expression" dxfId="8880" priority="188" stopIfTrue="1">
      <formula>I172="砲丸投"</formula>
    </cfRule>
    <cfRule type="expression" dxfId="8879" priority="189" stopIfTrue="1">
      <formula>I172="走幅跳"</formula>
    </cfRule>
    <cfRule type="expression" dxfId="8878" priority="190" stopIfTrue="1">
      <formula>I172="走高跳"</formula>
    </cfRule>
  </conditionalFormatting>
  <conditionalFormatting sqref="J174">
    <cfRule type="expression" dxfId="8877" priority="181" stopIfTrue="1">
      <formula>I174="円盤投"</formula>
    </cfRule>
    <cfRule type="expression" dxfId="8876" priority="182" stopIfTrue="1">
      <formula>I174="やり投"</formula>
    </cfRule>
    <cfRule type="expression" dxfId="8875" priority="183" stopIfTrue="1">
      <formula>I174="砲丸投"</formula>
    </cfRule>
    <cfRule type="expression" dxfId="8874" priority="184" stopIfTrue="1">
      <formula>I174="走幅跳"</formula>
    </cfRule>
    <cfRule type="expression" dxfId="8873" priority="185" stopIfTrue="1">
      <formula>I174="走高跳"</formula>
    </cfRule>
  </conditionalFormatting>
  <conditionalFormatting sqref="J176">
    <cfRule type="expression" dxfId="8872" priority="176" stopIfTrue="1">
      <formula>I176="円盤投"</formula>
    </cfRule>
    <cfRule type="expression" dxfId="8871" priority="177" stopIfTrue="1">
      <formula>I176="やり投"</formula>
    </cfRule>
    <cfRule type="expression" dxfId="8870" priority="178" stopIfTrue="1">
      <formula>I176="砲丸投"</formula>
    </cfRule>
    <cfRule type="expression" dxfId="8869" priority="179" stopIfTrue="1">
      <formula>I176="走幅跳"</formula>
    </cfRule>
    <cfRule type="expression" dxfId="8868" priority="180" stopIfTrue="1">
      <formula>I176="走高跳"</formula>
    </cfRule>
  </conditionalFormatting>
  <conditionalFormatting sqref="J178">
    <cfRule type="expression" dxfId="8867" priority="171" stopIfTrue="1">
      <formula>I178="円盤投"</formula>
    </cfRule>
    <cfRule type="expression" dxfId="8866" priority="172" stopIfTrue="1">
      <formula>I178="やり投"</formula>
    </cfRule>
    <cfRule type="expression" dxfId="8865" priority="173" stopIfTrue="1">
      <formula>I178="砲丸投"</formula>
    </cfRule>
    <cfRule type="expression" dxfId="8864" priority="174" stopIfTrue="1">
      <formula>I178="走幅跳"</formula>
    </cfRule>
    <cfRule type="expression" dxfId="8863" priority="175" stopIfTrue="1">
      <formula>I178="走高跳"</formula>
    </cfRule>
  </conditionalFormatting>
  <conditionalFormatting sqref="J180">
    <cfRule type="expression" dxfId="8862" priority="166" stopIfTrue="1">
      <formula>I180="円盤投"</formula>
    </cfRule>
    <cfRule type="expression" dxfId="8861" priority="167" stopIfTrue="1">
      <formula>I180="やり投"</formula>
    </cfRule>
    <cfRule type="expression" dxfId="8860" priority="168" stopIfTrue="1">
      <formula>I180="砲丸投"</formula>
    </cfRule>
    <cfRule type="expression" dxfId="8859" priority="169" stopIfTrue="1">
      <formula>I180="走幅跳"</formula>
    </cfRule>
    <cfRule type="expression" dxfId="8858" priority="170" stopIfTrue="1">
      <formula>I180="走高跳"</formula>
    </cfRule>
  </conditionalFormatting>
  <conditionalFormatting sqref="J182">
    <cfRule type="expression" dxfId="8857" priority="161" stopIfTrue="1">
      <formula>I182="円盤投"</formula>
    </cfRule>
    <cfRule type="expression" dxfId="8856" priority="162" stopIfTrue="1">
      <formula>I182="やり投"</formula>
    </cfRule>
    <cfRule type="expression" dxfId="8855" priority="163" stopIfTrue="1">
      <formula>I182="砲丸投"</formula>
    </cfRule>
    <cfRule type="expression" dxfId="8854" priority="164" stopIfTrue="1">
      <formula>I182="走幅跳"</formula>
    </cfRule>
    <cfRule type="expression" dxfId="8853" priority="165" stopIfTrue="1">
      <formula>I182="走高跳"</formula>
    </cfRule>
  </conditionalFormatting>
  <conditionalFormatting sqref="J184">
    <cfRule type="expression" dxfId="8852" priority="156" stopIfTrue="1">
      <formula>I184="円盤投"</formula>
    </cfRule>
    <cfRule type="expression" dxfId="8851" priority="157" stopIfTrue="1">
      <formula>I184="やり投"</formula>
    </cfRule>
    <cfRule type="expression" dxfId="8850" priority="158" stopIfTrue="1">
      <formula>I184="砲丸投"</formula>
    </cfRule>
    <cfRule type="expression" dxfId="8849" priority="159" stopIfTrue="1">
      <formula>I184="走幅跳"</formula>
    </cfRule>
    <cfRule type="expression" dxfId="8848" priority="160" stopIfTrue="1">
      <formula>I184="走高跳"</formula>
    </cfRule>
  </conditionalFormatting>
  <conditionalFormatting sqref="J186">
    <cfRule type="expression" dxfId="8847" priority="151" stopIfTrue="1">
      <formula>I186="円盤投"</formula>
    </cfRule>
    <cfRule type="expression" dxfId="8846" priority="152" stopIfTrue="1">
      <formula>I186="やり投"</formula>
    </cfRule>
    <cfRule type="expression" dxfId="8845" priority="153" stopIfTrue="1">
      <formula>I186="砲丸投"</formula>
    </cfRule>
    <cfRule type="expression" dxfId="8844" priority="154" stopIfTrue="1">
      <formula>I186="走幅跳"</formula>
    </cfRule>
    <cfRule type="expression" dxfId="8843" priority="155" stopIfTrue="1">
      <formula>I186="走高跳"</formula>
    </cfRule>
  </conditionalFormatting>
  <conditionalFormatting sqref="J188">
    <cfRule type="expression" dxfId="8842" priority="146" stopIfTrue="1">
      <formula>I188="円盤投"</formula>
    </cfRule>
    <cfRule type="expression" dxfId="8841" priority="147" stopIfTrue="1">
      <formula>I188="やり投"</formula>
    </cfRule>
    <cfRule type="expression" dxfId="8840" priority="148" stopIfTrue="1">
      <formula>I188="砲丸投"</formula>
    </cfRule>
    <cfRule type="expression" dxfId="8839" priority="149" stopIfTrue="1">
      <formula>I188="走幅跳"</formula>
    </cfRule>
    <cfRule type="expression" dxfId="8838" priority="150" stopIfTrue="1">
      <formula>I188="走高跳"</formula>
    </cfRule>
  </conditionalFormatting>
  <conditionalFormatting sqref="J190">
    <cfRule type="expression" dxfId="8837" priority="141" stopIfTrue="1">
      <formula>I190="円盤投"</formula>
    </cfRule>
    <cfRule type="expression" dxfId="8836" priority="142" stopIfTrue="1">
      <formula>I190="やり投"</formula>
    </cfRule>
    <cfRule type="expression" dxfId="8835" priority="143" stopIfTrue="1">
      <formula>I190="砲丸投"</formula>
    </cfRule>
    <cfRule type="expression" dxfId="8834" priority="144" stopIfTrue="1">
      <formula>I190="走幅跳"</formula>
    </cfRule>
    <cfRule type="expression" dxfId="8833" priority="145" stopIfTrue="1">
      <formula>I190="走高跳"</formula>
    </cfRule>
  </conditionalFormatting>
  <conditionalFormatting sqref="J192">
    <cfRule type="expression" dxfId="8832" priority="136" stopIfTrue="1">
      <formula>I192="円盤投"</formula>
    </cfRule>
    <cfRule type="expression" dxfId="8831" priority="137" stopIfTrue="1">
      <formula>I192="やり投"</formula>
    </cfRule>
    <cfRule type="expression" dxfId="8830" priority="138" stopIfTrue="1">
      <formula>I192="砲丸投"</formula>
    </cfRule>
    <cfRule type="expression" dxfId="8829" priority="139" stopIfTrue="1">
      <formula>I192="走幅跳"</formula>
    </cfRule>
    <cfRule type="expression" dxfId="8828" priority="140" stopIfTrue="1">
      <formula>I192="走高跳"</formula>
    </cfRule>
  </conditionalFormatting>
  <conditionalFormatting sqref="J196">
    <cfRule type="expression" dxfId="8827" priority="126" stopIfTrue="1">
      <formula>I196="円盤投"</formula>
    </cfRule>
    <cfRule type="expression" dxfId="8826" priority="127" stopIfTrue="1">
      <formula>I196="やり投"</formula>
    </cfRule>
    <cfRule type="expression" dxfId="8825" priority="128" stopIfTrue="1">
      <formula>I196="砲丸投"</formula>
    </cfRule>
    <cfRule type="expression" dxfId="8824" priority="129" stopIfTrue="1">
      <formula>I196="走幅跳"</formula>
    </cfRule>
    <cfRule type="expression" dxfId="8823" priority="130" stopIfTrue="1">
      <formula>I196="走高跳"</formula>
    </cfRule>
  </conditionalFormatting>
  <conditionalFormatting sqref="J198">
    <cfRule type="expression" dxfId="8822" priority="121" stopIfTrue="1">
      <formula>I198="円盤投"</formula>
    </cfRule>
    <cfRule type="expression" dxfId="8821" priority="122" stopIfTrue="1">
      <formula>I198="やり投"</formula>
    </cfRule>
    <cfRule type="expression" dxfId="8820" priority="123" stopIfTrue="1">
      <formula>I198="砲丸投"</formula>
    </cfRule>
    <cfRule type="expression" dxfId="8819" priority="124" stopIfTrue="1">
      <formula>I198="走幅跳"</formula>
    </cfRule>
    <cfRule type="expression" dxfId="8818" priority="125" stopIfTrue="1">
      <formula>I198="走高跳"</formula>
    </cfRule>
  </conditionalFormatting>
  <conditionalFormatting sqref="J204">
    <cfRule type="expression" dxfId="8817" priority="106" stopIfTrue="1">
      <formula>I204="円盤投"</formula>
    </cfRule>
    <cfRule type="expression" dxfId="8816" priority="107" stopIfTrue="1">
      <formula>I204="やり投"</formula>
    </cfRule>
    <cfRule type="expression" dxfId="8815" priority="108" stopIfTrue="1">
      <formula>I204="砲丸投"</formula>
    </cfRule>
    <cfRule type="expression" dxfId="8814" priority="109" stopIfTrue="1">
      <formula>I204="走幅跳"</formula>
    </cfRule>
    <cfRule type="expression" dxfId="8813" priority="110" stopIfTrue="1">
      <formula>I204="走高跳"</formula>
    </cfRule>
  </conditionalFormatting>
  <conditionalFormatting sqref="L168">
    <cfRule type="expression" dxfId="8812" priority="96" stopIfTrue="1">
      <formula>K168="円盤投"</formula>
    </cfRule>
    <cfRule type="expression" dxfId="8811" priority="97" stopIfTrue="1">
      <formula>K168="やり投"</formula>
    </cfRule>
    <cfRule type="expression" dxfId="8810" priority="98" stopIfTrue="1">
      <formula>K168="砲丸投"</formula>
    </cfRule>
    <cfRule type="expression" dxfId="8809" priority="99" stopIfTrue="1">
      <formula>K168="走幅跳"</formula>
    </cfRule>
    <cfRule type="expression" dxfId="8808" priority="100" stopIfTrue="1">
      <formula>K168="走高跳"</formula>
    </cfRule>
  </conditionalFormatting>
  <conditionalFormatting sqref="L170">
    <cfRule type="expression" dxfId="8807" priority="91" stopIfTrue="1">
      <formula>K170="円盤投"</formula>
    </cfRule>
    <cfRule type="expression" dxfId="8806" priority="92" stopIfTrue="1">
      <formula>K170="やり投"</formula>
    </cfRule>
    <cfRule type="expression" dxfId="8805" priority="93" stopIfTrue="1">
      <formula>K170="砲丸投"</formula>
    </cfRule>
    <cfRule type="expression" dxfId="8804" priority="94" stopIfTrue="1">
      <formula>K170="走幅跳"</formula>
    </cfRule>
    <cfRule type="expression" dxfId="8803" priority="95" stopIfTrue="1">
      <formula>K170="走高跳"</formula>
    </cfRule>
  </conditionalFormatting>
  <conditionalFormatting sqref="L172">
    <cfRule type="expression" dxfId="8802" priority="86" stopIfTrue="1">
      <formula>K172="円盤投"</formula>
    </cfRule>
    <cfRule type="expression" dxfId="8801" priority="87" stopIfTrue="1">
      <formula>K172="やり投"</formula>
    </cfRule>
    <cfRule type="expression" dxfId="8800" priority="88" stopIfTrue="1">
      <formula>K172="砲丸投"</formula>
    </cfRule>
    <cfRule type="expression" dxfId="8799" priority="89" stopIfTrue="1">
      <formula>K172="走幅跳"</formula>
    </cfRule>
    <cfRule type="expression" dxfId="8798" priority="90" stopIfTrue="1">
      <formula>K172="走高跳"</formula>
    </cfRule>
  </conditionalFormatting>
  <conditionalFormatting sqref="L174">
    <cfRule type="expression" dxfId="8797" priority="81" stopIfTrue="1">
      <formula>K174="円盤投"</formula>
    </cfRule>
    <cfRule type="expression" dxfId="8796" priority="82" stopIfTrue="1">
      <formula>K174="やり投"</formula>
    </cfRule>
    <cfRule type="expression" dxfId="8795" priority="83" stopIfTrue="1">
      <formula>K174="砲丸投"</formula>
    </cfRule>
    <cfRule type="expression" dxfId="8794" priority="84" stopIfTrue="1">
      <formula>K174="走幅跳"</formula>
    </cfRule>
    <cfRule type="expression" dxfId="8793" priority="85" stopIfTrue="1">
      <formula>K174="走高跳"</formula>
    </cfRule>
  </conditionalFormatting>
  <conditionalFormatting sqref="L176">
    <cfRule type="expression" dxfId="8792" priority="76" stopIfTrue="1">
      <formula>K176="円盤投"</formula>
    </cfRule>
    <cfRule type="expression" dxfId="8791" priority="77" stopIfTrue="1">
      <formula>K176="やり投"</formula>
    </cfRule>
    <cfRule type="expression" dxfId="8790" priority="78" stopIfTrue="1">
      <formula>K176="砲丸投"</formula>
    </cfRule>
    <cfRule type="expression" dxfId="8789" priority="79" stopIfTrue="1">
      <formula>K176="走幅跳"</formula>
    </cfRule>
    <cfRule type="expression" dxfId="8788" priority="80" stopIfTrue="1">
      <formula>K176="走高跳"</formula>
    </cfRule>
  </conditionalFormatting>
  <conditionalFormatting sqref="L178">
    <cfRule type="expression" dxfId="8787" priority="71" stopIfTrue="1">
      <formula>K178="円盤投"</formula>
    </cfRule>
    <cfRule type="expression" dxfId="8786" priority="72" stopIfTrue="1">
      <formula>K178="やり投"</formula>
    </cfRule>
    <cfRule type="expression" dxfId="8785" priority="73" stopIfTrue="1">
      <formula>K178="砲丸投"</formula>
    </cfRule>
    <cfRule type="expression" dxfId="8784" priority="74" stopIfTrue="1">
      <formula>K178="走幅跳"</formula>
    </cfRule>
    <cfRule type="expression" dxfId="8783" priority="75" stopIfTrue="1">
      <formula>K178="走高跳"</formula>
    </cfRule>
  </conditionalFormatting>
  <conditionalFormatting sqref="L180">
    <cfRule type="expression" dxfId="8782" priority="66" stopIfTrue="1">
      <formula>K180="円盤投"</formula>
    </cfRule>
    <cfRule type="expression" dxfId="8781" priority="67" stopIfTrue="1">
      <formula>K180="やり投"</formula>
    </cfRule>
    <cfRule type="expression" dxfId="8780" priority="68" stopIfTrue="1">
      <formula>K180="砲丸投"</formula>
    </cfRule>
    <cfRule type="expression" dxfId="8779" priority="69" stopIfTrue="1">
      <formula>K180="走幅跳"</formula>
    </cfRule>
    <cfRule type="expression" dxfId="8778" priority="70" stopIfTrue="1">
      <formula>K180="走高跳"</formula>
    </cfRule>
  </conditionalFormatting>
  <conditionalFormatting sqref="L182">
    <cfRule type="expression" dxfId="8777" priority="61" stopIfTrue="1">
      <formula>K182="円盤投"</formula>
    </cfRule>
    <cfRule type="expression" dxfId="8776" priority="62" stopIfTrue="1">
      <formula>K182="やり投"</formula>
    </cfRule>
    <cfRule type="expression" dxfId="8775" priority="63" stopIfTrue="1">
      <formula>K182="砲丸投"</formula>
    </cfRule>
    <cfRule type="expression" dxfId="8774" priority="64" stopIfTrue="1">
      <formula>K182="走幅跳"</formula>
    </cfRule>
    <cfRule type="expression" dxfId="8773" priority="65" stopIfTrue="1">
      <formula>K182="走高跳"</formula>
    </cfRule>
  </conditionalFormatting>
  <conditionalFormatting sqref="L184">
    <cfRule type="expression" dxfId="8772" priority="56" stopIfTrue="1">
      <formula>K184="円盤投"</formula>
    </cfRule>
    <cfRule type="expression" dxfId="8771" priority="57" stopIfTrue="1">
      <formula>K184="やり投"</formula>
    </cfRule>
    <cfRule type="expression" dxfId="8770" priority="58" stopIfTrue="1">
      <formula>K184="砲丸投"</formula>
    </cfRule>
    <cfRule type="expression" dxfId="8769" priority="59" stopIfTrue="1">
      <formula>K184="走幅跳"</formula>
    </cfRule>
    <cfRule type="expression" dxfId="8768" priority="60" stopIfTrue="1">
      <formula>K184="走高跳"</formula>
    </cfRule>
  </conditionalFormatting>
  <conditionalFormatting sqref="L186">
    <cfRule type="expression" dxfId="8767" priority="51" stopIfTrue="1">
      <formula>K186="円盤投"</formula>
    </cfRule>
    <cfRule type="expression" dxfId="8766" priority="52" stopIfTrue="1">
      <formula>K186="やり投"</formula>
    </cfRule>
    <cfRule type="expression" dxfId="8765" priority="53" stopIfTrue="1">
      <formula>K186="砲丸投"</formula>
    </cfRule>
    <cfRule type="expression" dxfId="8764" priority="54" stopIfTrue="1">
      <formula>K186="走幅跳"</formula>
    </cfRule>
    <cfRule type="expression" dxfId="8763" priority="55" stopIfTrue="1">
      <formula>K186="走高跳"</formula>
    </cfRule>
  </conditionalFormatting>
  <conditionalFormatting sqref="L188">
    <cfRule type="expression" dxfId="8762" priority="46" stopIfTrue="1">
      <formula>K188="円盤投"</formula>
    </cfRule>
    <cfRule type="expression" dxfId="8761" priority="47" stopIfTrue="1">
      <formula>K188="やり投"</formula>
    </cfRule>
    <cfRule type="expression" dxfId="8760" priority="48" stopIfTrue="1">
      <formula>K188="砲丸投"</formula>
    </cfRule>
    <cfRule type="expression" dxfId="8759" priority="49" stopIfTrue="1">
      <formula>K188="走幅跳"</formula>
    </cfRule>
    <cfRule type="expression" dxfId="8758" priority="50" stopIfTrue="1">
      <formula>K188="走高跳"</formula>
    </cfRule>
  </conditionalFormatting>
  <conditionalFormatting sqref="L192">
    <cfRule type="expression" dxfId="8757" priority="36" stopIfTrue="1">
      <formula>K192="円盤投"</formula>
    </cfRule>
    <cfRule type="expression" dxfId="8756" priority="37" stopIfTrue="1">
      <formula>K192="やり投"</formula>
    </cfRule>
    <cfRule type="expression" dxfId="8755" priority="38" stopIfTrue="1">
      <formula>K192="砲丸投"</formula>
    </cfRule>
    <cfRule type="expression" dxfId="8754" priority="39" stopIfTrue="1">
      <formula>K192="走幅跳"</formula>
    </cfRule>
    <cfRule type="expression" dxfId="8753" priority="40" stopIfTrue="1">
      <formula>K192="走高跳"</formula>
    </cfRule>
  </conditionalFormatting>
  <conditionalFormatting sqref="L194">
    <cfRule type="expression" dxfId="8752" priority="31" stopIfTrue="1">
      <formula>K194="円盤投"</formula>
    </cfRule>
    <cfRule type="expression" dxfId="8751" priority="32" stopIfTrue="1">
      <formula>K194="やり投"</formula>
    </cfRule>
    <cfRule type="expression" dxfId="8750" priority="33" stopIfTrue="1">
      <formula>K194="砲丸投"</formula>
    </cfRule>
    <cfRule type="expression" dxfId="8749" priority="34" stopIfTrue="1">
      <formula>K194="走幅跳"</formula>
    </cfRule>
    <cfRule type="expression" dxfId="8748" priority="35" stopIfTrue="1">
      <formula>K194="走高跳"</formula>
    </cfRule>
  </conditionalFormatting>
  <conditionalFormatting sqref="L196">
    <cfRule type="expression" dxfId="8747" priority="26" stopIfTrue="1">
      <formula>K196="円盤投"</formula>
    </cfRule>
    <cfRule type="expression" dxfId="8746" priority="27" stopIfTrue="1">
      <formula>K196="やり投"</formula>
    </cfRule>
    <cfRule type="expression" dxfId="8745" priority="28" stopIfTrue="1">
      <formula>K196="砲丸投"</formula>
    </cfRule>
    <cfRule type="expression" dxfId="8744" priority="29" stopIfTrue="1">
      <formula>K196="走幅跳"</formula>
    </cfRule>
    <cfRule type="expression" dxfId="8743" priority="30" stopIfTrue="1">
      <formula>K196="走高跳"</formula>
    </cfRule>
  </conditionalFormatting>
  <conditionalFormatting sqref="L198">
    <cfRule type="expression" dxfId="8742" priority="21" stopIfTrue="1">
      <formula>K198="円盤投"</formula>
    </cfRule>
    <cfRule type="expression" dxfId="8741" priority="22" stopIfTrue="1">
      <formula>K198="やり投"</formula>
    </cfRule>
    <cfRule type="expression" dxfId="8740" priority="23" stopIfTrue="1">
      <formula>K198="砲丸投"</formula>
    </cfRule>
    <cfRule type="expression" dxfId="8739" priority="24" stopIfTrue="1">
      <formula>K198="走幅跳"</formula>
    </cfRule>
    <cfRule type="expression" dxfId="8738" priority="25" stopIfTrue="1">
      <formula>K198="走高跳"</formula>
    </cfRule>
  </conditionalFormatting>
  <conditionalFormatting sqref="L200">
    <cfRule type="expression" dxfId="8737" priority="16" stopIfTrue="1">
      <formula>K200="円盤投"</formula>
    </cfRule>
    <cfRule type="expression" dxfId="8736" priority="17" stopIfTrue="1">
      <formula>K200="やり投"</formula>
    </cfRule>
    <cfRule type="expression" dxfId="8735" priority="18" stopIfTrue="1">
      <formula>K200="砲丸投"</formula>
    </cfRule>
    <cfRule type="expression" dxfId="8734" priority="19" stopIfTrue="1">
      <formula>K200="走幅跳"</formula>
    </cfRule>
    <cfRule type="expression" dxfId="8733" priority="20" stopIfTrue="1">
      <formula>K200="走高跳"</formula>
    </cfRule>
  </conditionalFormatting>
  <conditionalFormatting sqref="L202">
    <cfRule type="expression" dxfId="8732" priority="11" stopIfTrue="1">
      <formula>K202="円盤投"</formula>
    </cfRule>
    <cfRule type="expression" dxfId="8731" priority="12" stopIfTrue="1">
      <formula>K202="やり投"</formula>
    </cfRule>
    <cfRule type="expression" dxfId="8730" priority="13" stopIfTrue="1">
      <formula>K202="砲丸投"</formula>
    </cfRule>
    <cfRule type="expression" dxfId="8729" priority="14" stopIfTrue="1">
      <formula>K202="走幅跳"</formula>
    </cfRule>
    <cfRule type="expression" dxfId="8728" priority="15" stopIfTrue="1">
      <formula>K202="走高跳"</formula>
    </cfRule>
  </conditionalFormatting>
  <conditionalFormatting sqref="L204">
    <cfRule type="expression" dxfId="8727" priority="6" stopIfTrue="1">
      <formula>K204="円盤投"</formula>
    </cfRule>
    <cfRule type="expression" dxfId="8726" priority="7" stopIfTrue="1">
      <formula>K204="やり投"</formula>
    </cfRule>
    <cfRule type="expression" dxfId="8725" priority="8" stopIfTrue="1">
      <formula>K204="砲丸投"</formula>
    </cfRule>
    <cfRule type="expression" dxfId="8724" priority="9" stopIfTrue="1">
      <formula>K204="走幅跳"</formula>
    </cfRule>
    <cfRule type="expression" dxfId="8723" priority="10" stopIfTrue="1">
      <formula>K204="走高跳"</formula>
    </cfRule>
  </conditionalFormatting>
  <conditionalFormatting sqref="L206">
    <cfRule type="expression" dxfId="8722" priority="1" stopIfTrue="1">
      <formula>K206="円盤投"</formula>
    </cfRule>
    <cfRule type="expression" dxfId="8721" priority="2" stopIfTrue="1">
      <formula>K206="やり投"</formula>
    </cfRule>
    <cfRule type="expression" dxfId="8720" priority="3" stopIfTrue="1">
      <formula>K206="砲丸投"</formula>
    </cfRule>
    <cfRule type="expression" dxfId="8719" priority="4" stopIfTrue="1">
      <formula>K206="走幅跳"</formula>
    </cfRule>
    <cfRule type="expression" dxfId="87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33"/>
  </sheetPr>
  <dimension ref="A1:N212"/>
  <sheetViews>
    <sheetView view="pageBreakPreview" zoomScale="60" zoomScaleNormal="100" workbookViewId="0">
      <selection activeCell="E1" sqref="E1:K1"/>
    </sheetView>
  </sheetViews>
  <sheetFormatPr defaultColWidth="9" defaultRowHeight="12" x14ac:dyDescent="0.15"/>
  <cols>
    <col min="1" max="1" width="3.5" style="115" customWidth="1"/>
    <col min="2" max="2" width="3.5" style="115" hidden="1" customWidth="1"/>
    <col min="3" max="3" width="9" style="115"/>
    <col min="4" max="4" width="15" style="115" customWidth="1"/>
    <col min="5" max="6" width="5" style="115" customWidth="1"/>
    <col min="7" max="7" width="7.5" style="115" customWidth="1"/>
    <col min="8" max="8" width="8" style="115" customWidth="1"/>
    <col min="9" max="9" width="7.5" style="115" customWidth="1"/>
    <col min="10" max="10" width="8" style="115" customWidth="1"/>
    <col min="11" max="11" width="7.5" style="115" customWidth="1"/>
    <col min="12" max="12" width="8" style="115" customWidth="1"/>
    <col min="13" max="13" width="18.75" style="115" customWidth="1"/>
    <col min="14" max="16384" width="9" style="115"/>
  </cols>
  <sheetData>
    <row r="1" spans="1:14" ht="30" customHeight="1" thickBot="1" x14ac:dyDescent="0.2">
      <c r="C1" s="4"/>
      <c r="D1" s="130">
        <f>名簿!$L$4</f>
        <v>30</v>
      </c>
      <c r="E1" s="332" t="str">
        <f>市選入力!$A$1</f>
        <v>厚木市陸上競技選手権</v>
      </c>
      <c r="F1" s="332"/>
      <c r="G1" s="332"/>
      <c r="H1" s="332"/>
      <c r="I1" s="332"/>
      <c r="J1" s="332"/>
      <c r="K1" s="332"/>
      <c r="L1" s="5"/>
      <c r="M1" s="6" t="s">
        <v>20</v>
      </c>
    </row>
    <row r="2" spans="1:14" ht="30" customHeight="1" x14ac:dyDescent="0.15">
      <c r="C2" s="7" t="s">
        <v>3</v>
      </c>
      <c r="D2" s="333">
        <f>名簿!$D$2</f>
        <v>0</v>
      </c>
      <c r="E2" s="334"/>
      <c r="F2" s="334"/>
      <c r="G2" s="334"/>
      <c r="H2" s="334"/>
      <c r="I2" s="334"/>
      <c r="J2" s="335"/>
      <c r="K2" s="8"/>
      <c r="L2" s="114"/>
      <c r="M2" s="253" t="s">
        <v>210</v>
      </c>
    </row>
    <row r="3" spans="1:14" ht="30" customHeight="1" x14ac:dyDescent="0.15">
      <c r="C3" s="9" t="s">
        <v>4</v>
      </c>
      <c r="D3" s="336">
        <f>名簿!$D$4</f>
        <v>0</v>
      </c>
      <c r="E3" s="337"/>
      <c r="F3" s="337"/>
      <c r="G3" s="337"/>
      <c r="H3" s="337"/>
      <c r="I3" s="337"/>
      <c r="J3" s="338"/>
      <c r="K3" s="10"/>
      <c r="L3" s="11"/>
      <c r="M3" s="352" t="s">
        <v>211</v>
      </c>
    </row>
    <row r="4" spans="1:14" ht="30" customHeight="1" x14ac:dyDescent="0.15">
      <c r="C4" s="13" t="s">
        <v>21</v>
      </c>
      <c r="D4" s="336">
        <f>名簿!$D$5</f>
        <v>0</v>
      </c>
      <c r="E4" s="337"/>
      <c r="F4" s="337"/>
      <c r="G4" s="337"/>
      <c r="H4" s="337"/>
      <c r="I4" s="337"/>
      <c r="J4" s="338"/>
      <c r="K4" s="10"/>
      <c r="L4" s="11"/>
      <c r="M4" s="353"/>
    </row>
    <row r="5" spans="1:14" ht="30" customHeight="1" thickBot="1" x14ac:dyDescent="0.2">
      <c r="C5" s="14" t="s">
        <v>5</v>
      </c>
      <c r="D5" s="339">
        <f>名簿!$D$6</f>
        <v>0</v>
      </c>
      <c r="E5" s="340"/>
      <c r="F5" s="340"/>
      <c r="G5" s="340"/>
      <c r="H5" s="340">
        <f>名簿!$D$7</f>
        <v>0</v>
      </c>
      <c r="I5" s="340"/>
      <c r="J5" s="341"/>
      <c r="K5" s="15" t="s">
        <v>23</v>
      </c>
      <c r="L5" s="16" t="s">
        <v>24</v>
      </c>
      <c r="M5" s="254" t="s">
        <v>212</v>
      </c>
    </row>
    <row r="6" spans="1:14" ht="22.5" customHeight="1" thickBot="1" x14ac:dyDescent="0.2"/>
    <row r="7" spans="1:14" ht="18" customHeight="1" x14ac:dyDescent="0.15">
      <c r="A7" s="325"/>
      <c r="B7" s="350" t="s">
        <v>86</v>
      </c>
      <c r="C7" s="116" t="s">
        <v>6</v>
      </c>
      <c r="D7" s="112" t="s">
        <v>16</v>
      </c>
      <c r="E7" s="330" t="s">
        <v>15</v>
      </c>
      <c r="F7" s="330" t="s">
        <v>68</v>
      </c>
      <c r="G7" s="330" t="s">
        <v>10</v>
      </c>
      <c r="H7" s="330"/>
      <c r="I7" s="330"/>
      <c r="J7" s="330"/>
      <c r="K7" s="330"/>
      <c r="L7" s="330"/>
      <c r="M7" s="330" t="s">
        <v>66</v>
      </c>
      <c r="N7" s="331" t="s">
        <v>9</v>
      </c>
    </row>
    <row r="8" spans="1:14" ht="18" customHeight="1" thickBot="1" x14ac:dyDescent="0.2">
      <c r="A8" s="326"/>
      <c r="B8" s="351"/>
      <c r="C8" s="117" t="s">
        <v>7</v>
      </c>
      <c r="D8" s="113" t="s">
        <v>65</v>
      </c>
      <c r="E8" s="308"/>
      <c r="F8" s="308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08"/>
      <c r="N8" s="310"/>
    </row>
    <row r="9" spans="1:14" ht="13.5" customHeight="1" thickBot="1" x14ac:dyDescent="0.2">
      <c r="A9" s="348">
        <v>1</v>
      </c>
      <c r="B9" s="330" t="str">
        <f>IF(VLOOKUP($A9,市女,2,FALSE)="","",VLOOKUP($A9,市女,2,FALSE))</f>
        <v/>
      </c>
      <c r="C9" s="358"/>
      <c r="D9" s="23" t="str">
        <f>IF($B9="","",IF(VLOOKUP($B9,名簿,3,FALSE)="","",VLOOKUP($B9,名簿,3,FALSE)))</f>
        <v/>
      </c>
      <c r="E9" s="358" t="str">
        <f>IF($B9="","",IF(VLOOKUP($B9,名簿,4,FALSE)="","",VLOOKUP($B9,名簿,4,FALSE)))</f>
        <v/>
      </c>
      <c r="F9" s="358" t="str">
        <f>IF($B9="","",IF(VLOOKUP($B9,名簿,5,FALSE)="","",VLOOKUP($B9,名簿,5,FALSE)))</f>
        <v/>
      </c>
      <c r="G9" s="354" t="str">
        <f>IF(VLOOKUP($A9,市女,5,FALSE)="","",VLOOKUP($A9,市女,5,FALSE))</f>
        <v/>
      </c>
      <c r="H9" s="356" t="str">
        <f>IF(VLOOKUP($A9,市女,6,FALSE)="","",VLOOKUP($A9,市女,6,FALSE))</f>
        <v/>
      </c>
      <c r="I9" s="354" t="str">
        <f>IF(VLOOKUP($A9,市女,7,FALSE)="","",VLOOKUP($A9,市女,7,FALSE))</f>
        <v/>
      </c>
      <c r="J9" s="356" t="str">
        <f>IF(VLOOKUP($A9,市女,8,FALSE)="","",VLOOKUP($A9,市女,8,FALSE))</f>
        <v/>
      </c>
      <c r="K9" s="354" t="str">
        <f>IF(VLOOKUP($A9,市女,9,FALSE)="","",VLOOKUP($A9,市女,9,FALSE))</f>
        <v/>
      </c>
      <c r="L9" s="356" t="str">
        <f>IF(VLOOKUP($A9,市女,10,FALSE)="","",VLOOKUP($A9,市女,10,FALSE))</f>
        <v/>
      </c>
      <c r="M9" s="358" t="str">
        <f>IF($B9="","",IF(VLOOKUP($B9,名簿,7,FALSE)="","",VLOOKUP($B9,名簿,7,FALSE)))</f>
        <v/>
      </c>
      <c r="N9" s="360" t="str">
        <f>IF($B9="","",IF(VLOOKUP($B9,名簿,8,FALSE)="","",VLOOKUP($B9,名簿,8,FALSE)))</f>
        <v/>
      </c>
    </row>
    <row r="10" spans="1:14" ht="22.5" customHeight="1" x14ac:dyDescent="0.15">
      <c r="A10" s="349"/>
      <c r="B10" s="320"/>
      <c r="C10" s="359"/>
      <c r="D10" s="24" t="str">
        <f>IF($B9="","",VLOOKUP($B9,名簿,2,FALSE))</f>
        <v/>
      </c>
      <c r="E10" s="359"/>
      <c r="F10" s="359"/>
      <c r="G10" s="355"/>
      <c r="H10" s="357"/>
      <c r="I10" s="355"/>
      <c r="J10" s="357"/>
      <c r="K10" s="355"/>
      <c r="L10" s="357"/>
      <c r="M10" s="359"/>
      <c r="N10" s="361"/>
    </row>
    <row r="11" spans="1:14" ht="13.5" customHeight="1" x14ac:dyDescent="0.15">
      <c r="A11" s="329">
        <f>A9+1</f>
        <v>2</v>
      </c>
      <c r="B11" s="320" t="str">
        <f>IF(VLOOKUP($A11,市女,2,FALSE)="","",VLOOKUP($A11,市女,2,FALSE))</f>
        <v/>
      </c>
      <c r="C11" s="359"/>
      <c r="D11" s="25" t="str">
        <f>IF($B11="","",IF(VLOOKUP($B11,名簿,3,FALSE)="","",VLOOKUP($B11,名簿,3,FALSE)))</f>
        <v/>
      </c>
      <c r="E11" s="359" t="str">
        <f>IF($B11="","",IF(VLOOKUP($B11,名簿,4,FALSE)="","",VLOOKUP($B11,名簿,4,FALSE)))</f>
        <v/>
      </c>
      <c r="F11" s="359" t="str">
        <f>IF($B11="","",IF(VLOOKUP($B11,名簿,5,FALSE)="","",VLOOKUP($B11,名簿,5,FALSE)))</f>
        <v/>
      </c>
      <c r="G11" s="355" t="str">
        <f>IF(VLOOKUP($A11,市女,5,FALSE)="","",VLOOKUP($A11,市女,5,FALSE))</f>
        <v/>
      </c>
      <c r="H11" s="357" t="str">
        <f>IF(VLOOKUP($A11,市女,6,FALSE)="","",VLOOKUP($A11,市女,6,FALSE))</f>
        <v/>
      </c>
      <c r="I11" s="355" t="str">
        <f>IF(VLOOKUP($A11,市女,7,FALSE)="","",VLOOKUP($A11,市女,7,FALSE))</f>
        <v/>
      </c>
      <c r="J11" s="357" t="str">
        <f>IF(VLOOKUP($A11,市女,8,FALSE)="","",VLOOKUP($A11,市女,8,FALSE))</f>
        <v/>
      </c>
      <c r="K11" s="355" t="str">
        <f>IF(VLOOKUP($A11,市女,9,FALSE)="","",VLOOKUP($A11,市女,9,FALSE))</f>
        <v/>
      </c>
      <c r="L11" s="357" t="str">
        <f>IF(VLOOKUP($A11,市女,10,FALSE)="","",VLOOKUP($A11,市女,10,FALSE))</f>
        <v/>
      </c>
      <c r="M11" s="359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 x14ac:dyDescent="0.15">
      <c r="A12" s="329"/>
      <c r="B12" s="320"/>
      <c r="C12" s="359"/>
      <c r="D12" s="24" t="str">
        <f>IF($B11="","",VLOOKUP($B11,名簿,2,FALSE))</f>
        <v/>
      </c>
      <c r="E12" s="359"/>
      <c r="F12" s="359"/>
      <c r="G12" s="355"/>
      <c r="H12" s="357"/>
      <c r="I12" s="355"/>
      <c r="J12" s="357"/>
      <c r="K12" s="355"/>
      <c r="L12" s="357"/>
      <c r="M12" s="359"/>
      <c r="N12" s="361"/>
    </row>
    <row r="13" spans="1:14" ht="13.5" customHeight="1" x14ac:dyDescent="0.15">
      <c r="A13" s="329">
        <f t="shared" ref="A13" si="0">A11+1</f>
        <v>3</v>
      </c>
      <c r="B13" s="320" t="str">
        <f>IF(VLOOKUP($A13,市女,2,FALSE)="","",VLOOKUP($A13,市女,2,FALSE))</f>
        <v/>
      </c>
      <c r="C13" s="359"/>
      <c r="D13" s="25" t="str">
        <f>IF($B13="","",IF(VLOOKUP($B13,名簿,3,FALSE)="","",VLOOKUP($B13,名簿,3,FALSE)))</f>
        <v/>
      </c>
      <c r="E13" s="359" t="str">
        <f>IF($B13="","",IF(VLOOKUP($B13,名簿,4,FALSE)="","",VLOOKUP($B13,名簿,4,FALSE)))</f>
        <v/>
      </c>
      <c r="F13" s="359" t="str">
        <f>IF($B13="","",IF(VLOOKUP($B13,名簿,5,FALSE)="","",VLOOKUP($B13,名簿,5,FALSE)))</f>
        <v/>
      </c>
      <c r="G13" s="355" t="str">
        <f>IF(VLOOKUP($A13,市女,5,FALSE)="","",VLOOKUP($A13,市女,5,FALSE))</f>
        <v/>
      </c>
      <c r="H13" s="357" t="str">
        <f>IF(VLOOKUP($A13,市女,6,FALSE)="","",VLOOKUP($A13,市女,6,FALSE))</f>
        <v/>
      </c>
      <c r="I13" s="355" t="str">
        <f>IF(VLOOKUP($A13,市女,7,FALSE)="","",VLOOKUP($A13,市女,7,FALSE))</f>
        <v/>
      </c>
      <c r="J13" s="357" t="str">
        <f>IF(VLOOKUP($A13,市女,8,FALSE)="","",VLOOKUP($A13,市女,8,FALSE))</f>
        <v/>
      </c>
      <c r="K13" s="355" t="str">
        <f>IF(VLOOKUP($A13,市女,9,FALSE)="","",VLOOKUP($A13,市女,9,FALSE))</f>
        <v/>
      </c>
      <c r="L13" s="357" t="str">
        <f>IF(VLOOKUP($A13,市女,10,FALSE)="","",VLOOKUP($A13,市女,10,FALSE))</f>
        <v/>
      </c>
      <c r="M13" s="359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 x14ac:dyDescent="0.15">
      <c r="A14" s="329"/>
      <c r="B14" s="320"/>
      <c r="C14" s="359"/>
      <c r="D14" s="24" t="str">
        <f>IF($B13="","",VLOOKUP($B13,名簿,2,FALSE))</f>
        <v/>
      </c>
      <c r="E14" s="359"/>
      <c r="F14" s="359"/>
      <c r="G14" s="355"/>
      <c r="H14" s="357"/>
      <c r="I14" s="355"/>
      <c r="J14" s="357"/>
      <c r="K14" s="355"/>
      <c r="L14" s="357"/>
      <c r="M14" s="359"/>
      <c r="N14" s="361"/>
    </row>
    <row r="15" spans="1:14" ht="13.5" customHeight="1" x14ac:dyDescent="0.15">
      <c r="A15" s="329">
        <f t="shared" ref="A15" si="1">A13+1</f>
        <v>4</v>
      </c>
      <c r="B15" s="320" t="str">
        <f>IF(VLOOKUP($A15,市女,2,FALSE)="","",VLOOKUP($A15,市女,2,FALSE))</f>
        <v/>
      </c>
      <c r="C15" s="359"/>
      <c r="D15" s="25" t="str">
        <f>IF($B15="","",IF(VLOOKUP($B15,名簿,3,FALSE)="","",VLOOKUP($B15,名簿,3,FALSE)))</f>
        <v/>
      </c>
      <c r="E15" s="359" t="str">
        <f>IF($B15="","",IF(VLOOKUP($B15,名簿,4,FALSE)="","",VLOOKUP($B15,名簿,4,FALSE)))</f>
        <v/>
      </c>
      <c r="F15" s="359" t="str">
        <f>IF($B15="","",IF(VLOOKUP($B15,名簿,5,FALSE)="","",VLOOKUP($B15,名簿,5,FALSE)))</f>
        <v/>
      </c>
      <c r="G15" s="355" t="str">
        <f>IF(VLOOKUP($A15,市女,5,FALSE)="","",VLOOKUP($A15,市女,5,FALSE))</f>
        <v/>
      </c>
      <c r="H15" s="357" t="str">
        <f>IF(VLOOKUP($A15,市女,6,FALSE)="","",VLOOKUP($A15,市女,6,FALSE))</f>
        <v/>
      </c>
      <c r="I15" s="355" t="str">
        <f>IF(VLOOKUP($A15,市女,7,FALSE)="","",VLOOKUP($A15,市女,7,FALSE))</f>
        <v/>
      </c>
      <c r="J15" s="357" t="str">
        <f>IF(VLOOKUP($A15,市女,8,FALSE)="","",VLOOKUP($A15,市女,8,FALSE))</f>
        <v/>
      </c>
      <c r="K15" s="355" t="str">
        <f>IF(VLOOKUP($A15,市女,9,FALSE)="","",VLOOKUP($A15,市女,9,FALSE))</f>
        <v/>
      </c>
      <c r="L15" s="357" t="str">
        <f>IF(VLOOKUP($A15,市女,10,FALSE)="","",VLOOKUP($A15,市女,10,FALSE))</f>
        <v/>
      </c>
      <c r="M15" s="359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 x14ac:dyDescent="0.15">
      <c r="A16" s="329"/>
      <c r="B16" s="320"/>
      <c r="C16" s="359"/>
      <c r="D16" s="24" t="str">
        <f>IF($B15="","",VLOOKUP($B15,名簿,2,FALSE))</f>
        <v/>
      </c>
      <c r="E16" s="359"/>
      <c r="F16" s="359"/>
      <c r="G16" s="355"/>
      <c r="H16" s="357"/>
      <c r="I16" s="355"/>
      <c r="J16" s="357"/>
      <c r="K16" s="355"/>
      <c r="L16" s="357"/>
      <c r="M16" s="359"/>
      <c r="N16" s="361"/>
    </row>
    <row r="17" spans="1:14" ht="13.5" customHeight="1" x14ac:dyDescent="0.15">
      <c r="A17" s="329">
        <f t="shared" ref="A17" si="2">A15+1</f>
        <v>5</v>
      </c>
      <c r="B17" s="320" t="str">
        <f>IF(VLOOKUP($A17,市女,2,FALSE)="","",VLOOKUP($A17,市女,2,FALSE))</f>
        <v/>
      </c>
      <c r="C17" s="359"/>
      <c r="D17" s="25" t="str">
        <f>IF($B17="","",IF(VLOOKUP($B17,名簿,3,FALSE)="","",VLOOKUP($B17,名簿,3,FALSE)))</f>
        <v/>
      </c>
      <c r="E17" s="359" t="str">
        <f>IF($B17="","",IF(VLOOKUP($B17,名簿,4,FALSE)="","",VLOOKUP($B17,名簿,4,FALSE)))</f>
        <v/>
      </c>
      <c r="F17" s="359" t="str">
        <f>IF($B17="","",IF(VLOOKUP($B17,名簿,5,FALSE)="","",VLOOKUP($B17,名簿,5,FALSE)))</f>
        <v/>
      </c>
      <c r="G17" s="355" t="str">
        <f>IF(VLOOKUP($A17,市女,5,FALSE)="","",VLOOKUP($A17,市女,5,FALSE))</f>
        <v/>
      </c>
      <c r="H17" s="357" t="str">
        <f>IF(VLOOKUP($A17,市女,6,FALSE)="","",VLOOKUP($A17,市女,6,FALSE))</f>
        <v/>
      </c>
      <c r="I17" s="355" t="str">
        <f>IF(VLOOKUP($A17,市女,7,FALSE)="","",VLOOKUP($A17,市女,7,FALSE))</f>
        <v/>
      </c>
      <c r="J17" s="357" t="str">
        <f>IF(VLOOKUP($A17,市女,8,FALSE)="","",VLOOKUP($A17,市女,8,FALSE))</f>
        <v/>
      </c>
      <c r="K17" s="355" t="str">
        <f>IF(VLOOKUP($A17,市女,9,FALSE)="","",VLOOKUP($A17,市女,9,FALSE))</f>
        <v/>
      </c>
      <c r="L17" s="357" t="str">
        <f>IF(VLOOKUP($A17,市女,10,FALSE)="","",VLOOKUP($A17,市女,10,FALSE))</f>
        <v/>
      </c>
      <c r="M17" s="359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 x14ac:dyDescent="0.15">
      <c r="A18" s="329"/>
      <c r="B18" s="320"/>
      <c r="C18" s="359"/>
      <c r="D18" s="24" t="str">
        <f>IF($B17="","",VLOOKUP($B17,名簿,2,FALSE))</f>
        <v/>
      </c>
      <c r="E18" s="359"/>
      <c r="F18" s="359"/>
      <c r="G18" s="355"/>
      <c r="H18" s="357"/>
      <c r="I18" s="355"/>
      <c r="J18" s="357"/>
      <c r="K18" s="355"/>
      <c r="L18" s="357"/>
      <c r="M18" s="359"/>
      <c r="N18" s="361"/>
    </row>
    <row r="19" spans="1:14" ht="13.5" customHeight="1" x14ac:dyDescent="0.15">
      <c r="A19" s="329">
        <f t="shared" ref="A19" si="3">A17+1</f>
        <v>6</v>
      </c>
      <c r="B19" s="320" t="str">
        <f>IF(VLOOKUP($A19,市女,2,FALSE)="","",VLOOKUP($A19,市女,2,FALSE))</f>
        <v/>
      </c>
      <c r="C19" s="359"/>
      <c r="D19" s="25" t="str">
        <f>IF($B19="","",IF(VLOOKUP($B19,名簿,3,FALSE)="","",VLOOKUP($B19,名簿,3,FALSE)))</f>
        <v/>
      </c>
      <c r="E19" s="359" t="str">
        <f>IF($B19="","",IF(VLOOKUP($B19,名簿,4,FALSE)="","",VLOOKUP($B19,名簿,4,FALSE)))</f>
        <v/>
      </c>
      <c r="F19" s="359" t="str">
        <f>IF($B19="","",IF(VLOOKUP($B19,名簿,5,FALSE)="","",VLOOKUP($B19,名簿,5,FALSE)))</f>
        <v/>
      </c>
      <c r="G19" s="355" t="str">
        <f>IF(VLOOKUP($A19,市女,5,FALSE)="","",VLOOKUP($A19,市女,5,FALSE))</f>
        <v/>
      </c>
      <c r="H19" s="357" t="str">
        <f>IF(VLOOKUP($A19,市女,6,FALSE)="","",VLOOKUP($A19,市女,6,FALSE))</f>
        <v/>
      </c>
      <c r="I19" s="355" t="str">
        <f>IF(VLOOKUP($A19,市女,7,FALSE)="","",VLOOKUP($A19,市女,7,FALSE))</f>
        <v/>
      </c>
      <c r="J19" s="357" t="str">
        <f>IF(VLOOKUP($A19,市女,8,FALSE)="","",VLOOKUP($A19,市女,8,FALSE))</f>
        <v/>
      </c>
      <c r="K19" s="355" t="str">
        <f>IF(VLOOKUP($A19,市女,9,FALSE)="","",VLOOKUP($A19,市女,9,FALSE))</f>
        <v/>
      </c>
      <c r="L19" s="357" t="str">
        <f>IF(VLOOKUP($A19,市女,10,FALSE)="","",VLOOKUP($A19,市女,10,FALSE))</f>
        <v/>
      </c>
      <c r="M19" s="359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 x14ac:dyDescent="0.15">
      <c r="A20" s="329"/>
      <c r="B20" s="320"/>
      <c r="C20" s="359"/>
      <c r="D20" s="24" t="str">
        <f>IF($B19="","",VLOOKUP($B19,名簿,2,FALSE))</f>
        <v/>
      </c>
      <c r="E20" s="359"/>
      <c r="F20" s="359"/>
      <c r="G20" s="355"/>
      <c r="H20" s="357"/>
      <c r="I20" s="355"/>
      <c r="J20" s="357"/>
      <c r="K20" s="355"/>
      <c r="L20" s="357"/>
      <c r="M20" s="359"/>
      <c r="N20" s="361"/>
    </row>
    <row r="21" spans="1:14" ht="13.5" customHeight="1" x14ac:dyDescent="0.15">
      <c r="A21" s="329">
        <f t="shared" ref="A21" si="4">A19+1</f>
        <v>7</v>
      </c>
      <c r="B21" s="320" t="str">
        <f>IF(VLOOKUP($A21,市女,2,FALSE)="","",VLOOKUP($A21,市女,2,FALSE))</f>
        <v/>
      </c>
      <c r="C21" s="359"/>
      <c r="D21" s="25" t="str">
        <f>IF($B21="","",IF(VLOOKUP($B21,名簿,3,FALSE)="","",VLOOKUP($B21,名簿,3,FALSE)))</f>
        <v/>
      </c>
      <c r="E21" s="359" t="str">
        <f>IF($B21="","",IF(VLOOKUP($B21,名簿,4,FALSE)="","",VLOOKUP($B21,名簿,4,FALSE)))</f>
        <v/>
      </c>
      <c r="F21" s="359" t="str">
        <f>IF($B21="","",IF(VLOOKUP($B21,名簿,5,FALSE)="","",VLOOKUP($B21,名簿,5,FALSE)))</f>
        <v/>
      </c>
      <c r="G21" s="355" t="str">
        <f>IF(VLOOKUP($A21,市女,5,FALSE)="","",VLOOKUP($A21,市女,5,FALSE))</f>
        <v/>
      </c>
      <c r="H21" s="357" t="str">
        <f>IF(VLOOKUP($A21,市女,6,FALSE)="","",VLOOKUP($A21,市女,6,FALSE))</f>
        <v/>
      </c>
      <c r="I21" s="355" t="str">
        <f>IF(VLOOKUP($A21,市女,7,FALSE)="","",VLOOKUP($A21,市女,7,FALSE))</f>
        <v/>
      </c>
      <c r="J21" s="357" t="str">
        <f>IF(VLOOKUP($A21,市女,8,FALSE)="","",VLOOKUP($A21,市女,8,FALSE))</f>
        <v/>
      </c>
      <c r="K21" s="355" t="str">
        <f>IF(VLOOKUP($A21,市女,9,FALSE)="","",VLOOKUP($A21,市女,9,FALSE))</f>
        <v/>
      </c>
      <c r="L21" s="357" t="str">
        <f>IF(VLOOKUP($A21,市女,10,FALSE)="","",VLOOKUP($A21,市女,10,FALSE))</f>
        <v/>
      </c>
      <c r="M21" s="359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 x14ac:dyDescent="0.15">
      <c r="A22" s="329"/>
      <c r="B22" s="320"/>
      <c r="C22" s="359"/>
      <c r="D22" s="24" t="str">
        <f>IF($B21="","",VLOOKUP($B21,名簿,2,FALSE))</f>
        <v/>
      </c>
      <c r="E22" s="359"/>
      <c r="F22" s="359"/>
      <c r="G22" s="355"/>
      <c r="H22" s="357"/>
      <c r="I22" s="355"/>
      <c r="J22" s="357"/>
      <c r="K22" s="355"/>
      <c r="L22" s="357"/>
      <c r="M22" s="359"/>
      <c r="N22" s="361"/>
    </row>
    <row r="23" spans="1:14" ht="13.5" customHeight="1" x14ac:dyDescent="0.15">
      <c r="A23" s="329">
        <f t="shared" ref="A23" si="5">A21+1</f>
        <v>8</v>
      </c>
      <c r="B23" s="320" t="str">
        <f>IF(VLOOKUP($A23,市女,2,FALSE)="","",VLOOKUP($A23,市女,2,FALSE))</f>
        <v/>
      </c>
      <c r="C23" s="359"/>
      <c r="D23" s="25" t="str">
        <f>IF($B23="","",IF(VLOOKUP($B23,名簿,3,FALSE)="","",VLOOKUP($B23,名簿,3,FALSE)))</f>
        <v/>
      </c>
      <c r="E23" s="359" t="str">
        <f>IF($B23="","",IF(VLOOKUP($B23,名簿,4,FALSE)="","",VLOOKUP($B23,名簿,4,FALSE)))</f>
        <v/>
      </c>
      <c r="F23" s="359" t="str">
        <f>IF($B23="","",IF(VLOOKUP($B23,名簿,5,FALSE)="","",VLOOKUP($B23,名簿,5,FALSE)))</f>
        <v/>
      </c>
      <c r="G23" s="355" t="str">
        <f>IF(VLOOKUP($A23,市女,5,FALSE)="","",VLOOKUP($A23,市女,5,FALSE))</f>
        <v/>
      </c>
      <c r="H23" s="357" t="str">
        <f>IF(VLOOKUP($A23,市女,6,FALSE)="","",VLOOKUP($A23,市女,6,FALSE))</f>
        <v/>
      </c>
      <c r="I23" s="355" t="str">
        <f>IF(VLOOKUP($A23,市女,7,FALSE)="","",VLOOKUP($A23,市女,7,FALSE))</f>
        <v/>
      </c>
      <c r="J23" s="357" t="str">
        <f>IF(VLOOKUP($A23,市女,8,FALSE)="","",VLOOKUP($A23,市女,8,FALSE))</f>
        <v/>
      </c>
      <c r="K23" s="355" t="str">
        <f>IF(VLOOKUP($A23,市女,9,FALSE)="","",VLOOKUP($A23,市女,9,FALSE))</f>
        <v/>
      </c>
      <c r="L23" s="357" t="str">
        <f>IF(VLOOKUP($A23,市女,10,FALSE)="","",VLOOKUP($A23,市女,10,FALSE))</f>
        <v/>
      </c>
      <c r="M23" s="359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 x14ac:dyDescent="0.15">
      <c r="A24" s="329"/>
      <c r="B24" s="320"/>
      <c r="C24" s="359"/>
      <c r="D24" s="24" t="str">
        <f>IF($B23="","",VLOOKUP($B23,名簿,2,FALSE))</f>
        <v/>
      </c>
      <c r="E24" s="359"/>
      <c r="F24" s="359"/>
      <c r="G24" s="355"/>
      <c r="H24" s="357"/>
      <c r="I24" s="355"/>
      <c r="J24" s="357"/>
      <c r="K24" s="355"/>
      <c r="L24" s="357"/>
      <c r="M24" s="359"/>
      <c r="N24" s="361"/>
    </row>
    <row r="25" spans="1:14" ht="13.5" customHeight="1" x14ac:dyDescent="0.15">
      <c r="A25" s="329">
        <f t="shared" ref="A25" si="6">A23+1</f>
        <v>9</v>
      </c>
      <c r="B25" s="320" t="str">
        <f>IF(VLOOKUP($A25,市女,2,FALSE)="","",VLOOKUP($A25,市女,2,FALSE))</f>
        <v/>
      </c>
      <c r="C25" s="359"/>
      <c r="D25" s="25" t="str">
        <f>IF($B25="","",IF(VLOOKUP($B25,名簿,3,FALSE)="","",VLOOKUP($B25,名簿,3,FALSE)))</f>
        <v/>
      </c>
      <c r="E25" s="359" t="str">
        <f>IF($B25="","",IF(VLOOKUP($B25,名簿,4,FALSE)="","",VLOOKUP($B25,名簿,4,FALSE)))</f>
        <v/>
      </c>
      <c r="F25" s="359" t="str">
        <f>IF($B25="","",IF(VLOOKUP($B25,名簿,5,FALSE)="","",VLOOKUP($B25,名簿,5,FALSE)))</f>
        <v/>
      </c>
      <c r="G25" s="355" t="str">
        <f>IF(VLOOKUP($A25,市女,5,FALSE)="","",VLOOKUP($A25,市女,5,FALSE))</f>
        <v/>
      </c>
      <c r="H25" s="357" t="str">
        <f>IF(VLOOKUP($A25,市女,6,FALSE)="","",VLOOKUP($A25,市女,6,FALSE))</f>
        <v/>
      </c>
      <c r="I25" s="355" t="str">
        <f>IF(VLOOKUP($A25,市女,7,FALSE)="","",VLOOKUP($A25,市女,7,FALSE))</f>
        <v/>
      </c>
      <c r="J25" s="357" t="str">
        <f>IF(VLOOKUP($A25,市女,8,FALSE)="","",VLOOKUP($A25,市女,8,FALSE))</f>
        <v/>
      </c>
      <c r="K25" s="355" t="str">
        <f>IF(VLOOKUP($A25,市女,9,FALSE)="","",VLOOKUP($A25,市女,9,FALSE))</f>
        <v/>
      </c>
      <c r="L25" s="357" t="str">
        <f>IF(VLOOKUP($A25,市女,10,FALSE)="","",VLOOKUP($A25,市女,10,FALSE))</f>
        <v/>
      </c>
      <c r="M25" s="359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 x14ac:dyDescent="0.15">
      <c r="A26" s="329"/>
      <c r="B26" s="320"/>
      <c r="C26" s="359"/>
      <c r="D26" s="24" t="str">
        <f>IF($B25="","",VLOOKUP($B25,名簿,2,FALSE))</f>
        <v/>
      </c>
      <c r="E26" s="359"/>
      <c r="F26" s="359"/>
      <c r="G26" s="355"/>
      <c r="H26" s="357"/>
      <c r="I26" s="355"/>
      <c r="J26" s="357"/>
      <c r="K26" s="355"/>
      <c r="L26" s="357"/>
      <c r="M26" s="359"/>
      <c r="N26" s="361"/>
    </row>
    <row r="27" spans="1:14" ht="13.5" customHeight="1" x14ac:dyDescent="0.15">
      <c r="A27" s="329">
        <f t="shared" ref="A27" si="7">A25+1</f>
        <v>10</v>
      </c>
      <c r="B27" s="320" t="str">
        <f>IF(VLOOKUP($A27,市女,2,FALSE)="","",VLOOKUP($A27,市女,2,FALSE))</f>
        <v/>
      </c>
      <c r="C27" s="359"/>
      <c r="D27" s="25" t="str">
        <f>IF($B27="","",IF(VLOOKUP($B27,名簿,3,FALSE)="","",VLOOKUP($B27,名簿,3,FALSE)))</f>
        <v/>
      </c>
      <c r="E27" s="359" t="str">
        <f>IF($B27="","",IF(VLOOKUP($B27,名簿,4,FALSE)="","",VLOOKUP($B27,名簿,4,FALSE)))</f>
        <v/>
      </c>
      <c r="F27" s="359" t="str">
        <f>IF($B27="","",IF(VLOOKUP($B27,名簿,5,FALSE)="","",VLOOKUP($B27,名簿,5,FALSE)))</f>
        <v/>
      </c>
      <c r="G27" s="355" t="str">
        <f>IF(VLOOKUP($A27,市女,5,FALSE)="","",VLOOKUP($A27,市女,5,FALSE))</f>
        <v/>
      </c>
      <c r="H27" s="357" t="str">
        <f>IF(VLOOKUP($A27,市女,6,FALSE)="","",VLOOKUP($A27,市女,6,FALSE))</f>
        <v/>
      </c>
      <c r="I27" s="355" t="str">
        <f>IF(VLOOKUP($A27,市女,7,FALSE)="","",VLOOKUP($A27,市女,7,FALSE))</f>
        <v/>
      </c>
      <c r="J27" s="357" t="str">
        <f>IF(VLOOKUP($A27,市女,8,FALSE)="","",VLOOKUP($A27,市女,8,FALSE))</f>
        <v/>
      </c>
      <c r="K27" s="355" t="str">
        <f>IF(VLOOKUP($A27,市女,9,FALSE)="","",VLOOKUP($A27,市女,9,FALSE))</f>
        <v/>
      </c>
      <c r="L27" s="357" t="str">
        <f>IF(VLOOKUP($A27,市女,10,FALSE)="","",VLOOKUP($A27,市女,10,FALSE))</f>
        <v/>
      </c>
      <c r="M27" s="359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 x14ac:dyDescent="0.15">
      <c r="A28" s="329"/>
      <c r="B28" s="320"/>
      <c r="C28" s="359"/>
      <c r="D28" s="24" t="str">
        <f>IF($B27="","",VLOOKUP($B27,名簿,2,FALSE))</f>
        <v/>
      </c>
      <c r="E28" s="359"/>
      <c r="F28" s="359"/>
      <c r="G28" s="355"/>
      <c r="H28" s="357"/>
      <c r="I28" s="355"/>
      <c r="J28" s="357"/>
      <c r="K28" s="355"/>
      <c r="L28" s="357"/>
      <c r="M28" s="359"/>
      <c r="N28" s="361"/>
    </row>
    <row r="29" spans="1:14" ht="13.5" customHeight="1" x14ac:dyDescent="0.15">
      <c r="A29" s="329">
        <f t="shared" ref="A29" si="8">A27+1</f>
        <v>11</v>
      </c>
      <c r="B29" s="320" t="str">
        <f>IF(VLOOKUP($A29,市女,2,FALSE)="","",VLOOKUP($A29,市女,2,FALSE))</f>
        <v/>
      </c>
      <c r="C29" s="359"/>
      <c r="D29" s="25" t="str">
        <f>IF($B29="","",IF(VLOOKUP($B29,名簿,3,FALSE)="","",VLOOKUP($B29,名簿,3,FALSE)))</f>
        <v/>
      </c>
      <c r="E29" s="359" t="str">
        <f>IF($B29="","",IF(VLOOKUP($B29,名簿,4,FALSE)="","",VLOOKUP($B29,名簿,4,FALSE)))</f>
        <v/>
      </c>
      <c r="F29" s="359" t="str">
        <f>IF($B29="","",IF(VLOOKUP($B29,名簿,5,FALSE)="","",VLOOKUP($B29,名簿,5,FALSE)))</f>
        <v/>
      </c>
      <c r="G29" s="355" t="str">
        <f>IF(VLOOKUP($A29,市女,5,FALSE)="","",VLOOKUP($A29,市女,5,FALSE))</f>
        <v/>
      </c>
      <c r="H29" s="357" t="str">
        <f>IF(VLOOKUP($A29,市女,6,FALSE)="","",VLOOKUP($A29,市女,6,FALSE))</f>
        <v/>
      </c>
      <c r="I29" s="355" t="str">
        <f>IF(VLOOKUP($A29,市女,7,FALSE)="","",VLOOKUP($A29,市女,7,FALSE))</f>
        <v/>
      </c>
      <c r="J29" s="357" t="str">
        <f>IF(VLOOKUP($A29,市女,8,FALSE)="","",VLOOKUP($A29,市女,8,FALSE))</f>
        <v/>
      </c>
      <c r="K29" s="355" t="str">
        <f>IF(VLOOKUP($A29,市女,9,FALSE)="","",VLOOKUP($A29,市女,9,FALSE))</f>
        <v/>
      </c>
      <c r="L29" s="357" t="str">
        <f>IF(VLOOKUP($A29,市女,10,FALSE)="","",VLOOKUP($A29,市女,10,FALSE))</f>
        <v/>
      </c>
      <c r="M29" s="359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 x14ac:dyDescent="0.15">
      <c r="A30" s="329"/>
      <c r="B30" s="320"/>
      <c r="C30" s="359"/>
      <c r="D30" s="24" t="str">
        <f>IF($B29="","",VLOOKUP($B29,名簿,2,FALSE))</f>
        <v/>
      </c>
      <c r="E30" s="359"/>
      <c r="F30" s="359"/>
      <c r="G30" s="355"/>
      <c r="H30" s="357"/>
      <c r="I30" s="355"/>
      <c r="J30" s="357"/>
      <c r="K30" s="355"/>
      <c r="L30" s="357"/>
      <c r="M30" s="359"/>
      <c r="N30" s="361"/>
    </row>
    <row r="31" spans="1:14" ht="13.5" customHeight="1" x14ac:dyDescent="0.15">
      <c r="A31" s="329">
        <f t="shared" ref="A31" si="9">A29+1</f>
        <v>12</v>
      </c>
      <c r="B31" s="320" t="str">
        <f>IF(VLOOKUP($A31,市女,2,FALSE)="","",VLOOKUP($A31,市女,2,FALSE))</f>
        <v/>
      </c>
      <c r="C31" s="359"/>
      <c r="D31" s="25" t="str">
        <f>IF($B31="","",IF(VLOOKUP($B31,名簿,3,FALSE)="","",VLOOKUP($B31,名簿,3,FALSE)))</f>
        <v/>
      </c>
      <c r="E31" s="359" t="str">
        <f>IF($B31="","",IF(VLOOKUP($B31,名簿,4,FALSE)="","",VLOOKUP($B31,名簿,4,FALSE)))</f>
        <v/>
      </c>
      <c r="F31" s="359" t="str">
        <f>IF($B31="","",IF(VLOOKUP($B31,名簿,5,FALSE)="","",VLOOKUP($B31,名簿,5,FALSE)))</f>
        <v/>
      </c>
      <c r="G31" s="355" t="str">
        <f>IF(VLOOKUP($A31,市女,5,FALSE)="","",VLOOKUP($A31,市女,5,FALSE))</f>
        <v/>
      </c>
      <c r="H31" s="357" t="str">
        <f>IF(VLOOKUP($A31,市女,6,FALSE)="","",VLOOKUP($A31,市女,6,FALSE))</f>
        <v/>
      </c>
      <c r="I31" s="355" t="str">
        <f>IF(VLOOKUP($A31,市女,7,FALSE)="","",VLOOKUP($A31,市女,7,FALSE))</f>
        <v/>
      </c>
      <c r="J31" s="357" t="str">
        <f>IF(VLOOKUP($A31,市女,8,FALSE)="","",VLOOKUP($A31,市女,8,FALSE))</f>
        <v/>
      </c>
      <c r="K31" s="355" t="str">
        <f>IF(VLOOKUP($A31,市女,9,FALSE)="","",VLOOKUP($A31,市女,9,FALSE))</f>
        <v/>
      </c>
      <c r="L31" s="357" t="str">
        <f>IF(VLOOKUP($A31,市女,10,FALSE)="","",VLOOKUP($A31,市女,10,FALSE))</f>
        <v/>
      </c>
      <c r="M31" s="359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 x14ac:dyDescent="0.15">
      <c r="A32" s="329"/>
      <c r="B32" s="320"/>
      <c r="C32" s="359"/>
      <c r="D32" s="24" t="str">
        <f>IF($B31="","",VLOOKUP($B31,名簿,2,FALSE))</f>
        <v/>
      </c>
      <c r="E32" s="359"/>
      <c r="F32" s="359"/>
      <c r="G32" s="355"/>
      <c r="H32" s="357"/>
      <c r="I32" s="355"/>
      <c r="J32" s="357"/>
      <c r="K32" s="355"/>
      <c r="L32" s="357"/>
      <c r="M32" s="359"/>
      <c r="N32" s="361"/>
    </row>
    <row r="33" spans="1:14" ht="13.5" customHeight="1" x14ac:dyDescent="0.15">
      <c r="A33" s="329">
        <f t="shared" ref="A33" si="10">A31+1</f>
        <v>13</v>
      </c>
      <c r="B33" s="320" t="str">
        <f>IF(VLOOKUP($A33,市女,2,FALSE)="","",VLOOKUP($A33,市女,2,FALSE))</f>
        <v/>
      </c>
      <c r="C33" s="359"/>
      <c r="D33" s="25" t="str">
        <f>IF($B33="","",IF(VLOOKUP($B33,名簿,3,FALSE)="","",VLOOKUP($B33,名簿,3,FALSE)))</f>
        <v/>
      </c>
      <c r="E33" s="359" t="str">
        <f>IF($B33="","",IF(VLOOKUP($B33,名簿,4,FALSE)="","",VLOOKUP($B33,名簿,4,FALSE)))</f>
        <v/>
      </c>
      <c r="F33" s="359" t="str">
        <f>IF($B33="","",IF(VLOOKUP($B33,名簿,5,FALSE)="","",VLOOKUP($B33,名簿,5,FALSE)))</f>
        <v/>
      </c>
      <c r="G33" s="355" t="str">
        <f>IF(VLOOKUP($A33,市女,5,FALSE)="","",VLOOKUP($A33,市女,5,FALSE))</f>
        <v/>
      </c>
      <c r="H33" s="357" t="str">
        <f>IF(VLOOKUP($A33,市女,6,FALSE)="","",VLOOKUP($A33,市女,6,FALSE))</f>
        <v/>
      </c>
      <c r="I33" s="355" t="str">
        <f>IF(VLOOKUP($A33,市女,7,FALSE)="","",VLOOKUP($A33,市女,7,FALSE))</f>
        <v/>
      </c>
      <c r="J33" s="357" t="str">
        <f>IF(VLOOKUP($A33,市女,8,FALSE)="","",VLOOKUP($A33,市女,8,FALSE))</f>
        <v/>
      </c>
      <c r="K33" s="355" t="str">
        <f>IF(VLOOKUP($A33,市女,9,FALSE)="","",VLOOKUP($A33,市女,9,FALSE))</f>
        <v/>
      </c>
      <c r="L33" s="357" t="str">
        <f>IF(VLOOKUP($A33,市女,10,FALSE)="","",VLOOKUP($A33,市女,10,FALSE))</f>
        <v/>
      </c>
      <c r="M33" s="359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 x14ac:dyDescent="0.15">
      <c r="A34" s="329"/>
      <c r="B34" s="320"/>
      <c r="C34" s="359"/>
      <c r="D34" s="24" t="str">
        <f>IF($B33="","",VLOOKUP($B33,名簿,2,FALSE))</f>
        <v/>
      </c>
      <c r="E34" s="359"/>
      <c r="F34" s="359"/>
      <c r="G34" s="355"/>
      <c r="H34" s="357"/>
      <c r="I34" s="355"/>
      <c r="J34" s="357"/>
      <c r="K34" s="355"/>
      <c r="L34" s="357"/>
      <c r="M34" s="359"/>
      <c r="N34" s="361"/>
    </row>
    <row r="35" spans="1:14" ht="13.5" customHeight="1" x14ac:dyDescent="0.15">
      <c r="A35" s="329">
        <f t="shared" ref="A35" si="11">A33+1</f>
        <v>14</v>
      </c>
      <c r="B35" s="320" t="str">
        <f>IF(VLOOKUP($A35,市女,2,FALSE)="","",VLOOKUP($A35,市女,2,FALSE))</f>
        <v/>
      </c>
      <c r="C35" s="359"/>
      <c r="D35" s="25" t="str">
        <f>IF($B35="","",IF(VLOOKUP($B35,名簿,3,FALSE)="","",VLOOKUP($B35,名簿,3,FALSE)))</f>
        <v/>
      </c>
      <c r="E35" s="359" t="str">
        <f>IF($B35="","",IF(VLOOKUP($B35,名簿,4,FALSE)="","",VLOOKUP($B35,名簿,4,FALSE)))</f>
        <v/>
      </c>
      <c r="F35" s="359" t="str">
        <f>IF($B35="","",IF(VLOOKUP($B35,名簿,5,FALSE)="","",VLOOKUP($B35,名簿,5,FALSE)))</f>
        <v/>
      </c>
      <c r="G35" s="355" t="str">
        <f>IF(VLOOKUP($A35,市女,5,FALSE)="","",VLOOKUP($A35,市女,5,FALSE))</f>
        <v/>
      </c>
      <c r="H35" s="357" t="str">
        <f>IF(VLOOKUP($A35,市女,6,FALSE)="","",VLOOKUP($A35,市女,6,FALSE))</f>
        <v/>
      </c>
      <c r="I35" s="355" t="str">
        <f>IF(VLOOKUP($A35,市女,7,FALSE)="","",VLOOKUP($A35,市女,7,FALSE))</f>
        <v/>
      </c>
      <c r="J35" s="357" t="str">
        <f>IF(VLOOKUP($A35,市女,8,FALSE)="","",VLOOKUP($A35,市女,8,FALSE))</f>
        <v/>
      </c>
      <c r="K35" s="355" t="str">
        <f>IF(VLOOKUP($A35,市女,9,FALSE)="","",VLOOKUP($A35,市女,9,FALSE))</f>
        <v/>
      </c>
      <c r="L35" s="357" t="str">
        <f>IF(VLOOKUP($A35,市女,10,FALSE)="","",VLOOKUP($A35,市女,10,FALSE))</f>
        <v/>
      </c>
      <c r="M35" s="359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 x14ac:dyDescent="0.15">
      <c r="A36" s="329"/>
      <c r="B36" s="320"/>
      <c r="C36" s="359"/>
      <c r="D36" s="24" t="str">
        <f>IF($B35="","",VLOOKUP($B35,名簿,2,FALSE))</f>
        <v/>
      </c>
      <c r="E36" s="359"/>
      <c r="F36" s="359"/>
      <c r="G36" s="355"/>
      <c r="H36" s="357"/>
      <c r="I36" s="355"/>
      <c r="J36" s="357"/>
      <c r="K36" s="355"/>
      <c r="L36" s="357"/>
      <c r="M36" s="359"/>
      <c r="N36" s="361"/>
    </row>
    <row r="37" spans="1:14" ht="13.5" customHeight="1" x14ac:dyDescent="0.15">
      <c r="A37" s="329">
        <f t="shared" ref="A37" si="12">A35+1</f>
        <v>15</v>
      </c>
      <c r="B37" s="320" t="str">
        <f>IF(VLOOKUP($A37,市女,2,FALSE)="","",VLOOKUP($A37,市女,2,FALSE))</f>
        <v/>
      </c>
      <c r="C37" s="359"/>
      <c r="D37" s="25" t="str">
        <f>IF($B37="","",IF(VLOOKUP($B37,名簿,3,FALSE)="","",VLOOKUP($B37,名簿,3,FALSE)))</f>
        <v/>
      </c>
      <c r="E37" s="359" t="str">
        <f>IF($B37="","",IF(VLOOKUP($B37,名簿,4,FALSE)="","",VLOOKUP($B37,名簿,4,FALSE)))</f>
        <v/>
      </c>
      <c r="F37" s="359" t="str">
        <f>IF($B37="","",IF(VLOOKUP($B37,名簿,5,FALSE)="","",VLOOKUP($B37,名簿,5,FALSE)))</f>
        <v/>
      </c>
      <c r="G37" s="355" t="str">
        <f>IF(VLOOKUP($A37,市女,5,FALSE)="","",VLOOKUP($A37,市女,5,FALSE))</f>
        <v/>
      </c>
      <c r="H37" s="357" t="str">
        <f>IF(VLOOKUP($A37,市女,6,FALSE)="","",VLOOKUP($A37,市女,6,FALSE))</f>
        <v/>
      </c>
      <c r="I37" s="355" t="str">
        <f>IF(VLOOKUP($A37,市女,7,FALSE)="","",VLOOKUP($A37,市女,7,FALSE))</f>
        <v/>
      </c>
      <c r="J37" s="357" t="str">
        <f>IF(VLOOKUP($A37,市女,8,FALSE)="","",VLOOKUP($A37,市女,8,FALSE))</f>
        <v/>
      </c>
      <c r="K37" s="355" t="str">
        <f>IF(VLOOKUP($A37,市女,9,FALSE)="","",VLOOKUP($A37,市女,9,FALSE))</f>
        <v/>
      </c>
      <c r="L37" s="357" t="str">
        <f>IF(VLOOKUP($A37,市女,10,FALSE)="","",VLOOKUP($A37,市女,10,FALSE))</f>
        <v/>
      </c>
      <c r="M37" s="359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 x14ac:dyDescent="0.15">
      <c r="A38" s="329"/>
      <c r="B38" s="320"/>
      <c r="C38" s="359"/>
      <c r="D38" s="24" t="str">
        <f>IF($B37="","",VLOOKUP($B37,名簿,2,FALSE))</f>
        <v/>
      </c>
      <c r="E38" s="359"/>
      <c r="F38" s="359"/>
      <c r="G38" s="355"/>
      <c r="H38" s="357"/>
      <c r="I38" s="355"/>
      <c r="J38" s="357"/>
      <c r="K38" s="355"/>
      <c r="L38" s="357"/>
      <c r="M38" s="359"/>
      <c r="N38" s="361"/>
    </row>
    <row r="39" spans="1:14" ht="13.5" customHeight="1" x14ac:dyDescent="0.15">
      <c r="A39" s="329">
        <f t="shared" ref="A39" si="13">A37+1</f>
        <v>16</v>
      </c>
      <c r="B39" s="320" t="str">
        <f>IF(VLOOKUP($A39,市女,2,FALSE)="","",VLOOKUP($A39,市女,2,FALSE))</f>
        <v/>
      </c>
      <c r="C39" s="359"/>
      <c r="D39" s="25" t="str">
        <f>IF($B39="","",IF(VLOOKUP($B39,名簿,3,FALSE)="","",VLOOKUP($B39,名簿,3,FALSE)))</f>
        <v/>
      </c>
      <c r="E39" s="359" t="str">
        <f>IF($B39="","",IF(VLOOKUP($B39,名簿,4,FALSE)="","",VLOOKUP($B39,名簿,4,FALSE)))</f>
        <v/>
      </c>
      <c r="F39" s="359" t="str">
        <f>IF($B39="","",IF(VLOOKUP($B39,名簿,5,FALSE)="","",VLOOKUP($B39,名簿,5,FALSE)))</f>
        <v/>
      </c>
      <c r="G39" s="355" t="str">
        <f>IF(VLOOKUP($A39,市女,5,FALSE)="","",VLOOKUP($A39,市女,5,FALSE))</f>
        <v/>
      </c>
      <c r="H39" s="357" t="str">
        <f>IF(VLOOKUP($A39,市女,6,FALSE)="","",VLOOKUP($A39,市女,6,FALSE))</f>
        <v/>
      </c>
      <c r="I39" s="355" t="str">
        <f>IF(VLOOKUP($A39,市女,7,FALSE)="","",VLOOKUP($A39,市女,7,FALSE))</f>
        <v/>
      </c>
      <c r="J39" s="357" t="str">
        <f>IF(VLOOKUP($A39,市女,8,FALSE)="","",VLOOKUP($A39,市女,8,FALSE))</f>
        <v/>
      </c>
      <c r="K39" s="355" t="str">
        <f>IF(VLOOKUP($A39,市女,9,FALSE)="","",VLOOKUP($A39,市女,9,FALSE))</f>
        <v/>
      </c>
      <c r="L39" s="357" t="str">
        <f>IF(VLOOKUP($A39,市女,10,FALSE)="","",VLOOKUP($A39,市女,10,FALSE))</f>
        <v/>
      </c>
      <c r="M39" s="359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 x14ac:dyDescent="0.15">
      <c r="A40" s="329"/>
      <c r="B40" s="320"/>
      <c r="C40" s="359"/>
      <c r="D40" s="24" t="str">
        <f>IF($B39="","",VLOOKUP($B39,名簿,2,FALSE))</f>
        <v/>
      </c>
      <c r="E40" s="359"/>
      <c r="F40" s="359"/>
      <c r="G40" s="355"/>
      <c r="H40" s="357"/>
      <c r="I40" s="355"/>
      <c r="J40" s="357"/>
      <c r="K40" s="355"/>
      <c r="L40" s="357"/>
      <c r="M40" s="359"/>
      <c r="N40" s="361"/>
    </row>
    <row r="41" spans="1:14" ht="13.5" customHeight="1" x14ac:dyDescent="0.15">
      <c r="A41" s="329">
        <f t="shared" ref="A41" si="14">A39+1</f>
        <v>17</v>
      </c>
      <c r="B41" s="320" t="str">
        <f>IF(VLOOKUP($A41,市女,2,FALSE)="","",VLOOKUP($A41,市女,2,FALSE))</f>
        <v/>
      </c>
      <c r="C41" s="359"/>
      <c r="D41" s="25" t="str">
        <f>IF($B41="","",IF(VLOOKUP($B41,名簿,3,FALSE)="","",VLOOKUP($B41,名簿,3,FALSE)))</f>
        <v/>
      </c>
      <c r="E41" s="359" t="str">
        <f>IF($B41="","",IF(VLOOKUP($B41,名簿,4,FALSE)="","",VLOOKUP($B41,名簿,4,FALSE)))</f>
        <v/>
      </c>
      <c r="F41" s="359" t="str">
        <f>IF($B41="","",IF(VLOOKUP($B41,名簿,5,FALSE)="","",VLOOKUP($B41,名簿,5,FALSE)))</f>
        <v/>
      </c>
      <c r="G41" s="355" t="str">
        <f>IF(VLOOKUP($A41,市女,5,FALSE)="","",VLOOKUP($A41,市女,5,FALSE))</f>
        <v/>
      </c>
      <c r="H41" s="357" t="str">
        <f>IF(VLOOKUP($A41,市女,6,FALSE)="","",VLOOKUP($A41,市女,6,FALSE))</f>
        <v/>
      </c>
      <c r="I41" s="355" t="str">
        <f>IF(VLOOKUP($A41,市女,7,FALSE)="","",VLOOKUP($A41,市女,7,FALSE))</f>
        <v/>
      </c>
      <c r="J41" s="357" t="str">
        <f>IF(VLOOKUP($A41,市女,8,FALSE)="","",VLOOKUP($A41,市女,8,FALSE))</f>
        <v/>
      </c>
      <c r="K41" s="355" t="str">
        <f>IF(VLOOKUP($A41,市女,9,FALSE)="","",VLOOKUP($A41,市女,9,FALSE))</f>
        <v/>
      </c>
      <c r="L41" s="357" t="str">
        <f>IF(VLOOKUP($A41,市女,10,FALSE)="","",VLOOKUP($A41,市女,10,FALSE))</f>
        <v/>
      </c>
      <c r="M41" s="359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 x14ac:dyDescent="0.15">
      <c r="A42" s="329"/>
      <c r="B42" s="320"/>
      <c r="C42" s="359"/>
      <c r="D42" s="24" t="str">
        <f>IF($B41="","",VLOOKUP($B41,名簿,2,FALSE))</f>
        <v/>
      </c>
      <c r="E42" s="359"/>
      <c r="F42" s="359"/>
      <c r="G42" s="355"/>
      <c r="H42" s="357"/>
      <c r="I42" s="355"/>
      <c r="J42" s="357"/>
      <c r="K42" s="355"/>
      <c r="L42" s="357"/>
      <c r="M42" s="359"/>
      <c r="N42" s="361"/>
    </row>
    <row r="43" spans="1:14" ht="13.5" customHeight="1" x14ac:dyDescent="0.15">
      <c r="A43" s="329">
        <f t="shared" ref="A43" si="15">A41+1</f>
        <v>18</v>
      </c>
      <c r="B43" s="320" t="str">
        <f>IF(VLOOKUP($A43,市女,2,FALSE)="","",VLOOKUP($A43,市女,2,FALSE))</f>
        <v/>
      </c>
      <c r="C43" s="359"/>
      <c r="D43" s="25" t="str">
        <f>IF($B43="","",IF(VLOOKUP($B43,名簿,3,FALSE)="","",VLOOKUP($B43,名簿,3,FALSE)))</f>
        <v/>
      </c>
      <c r="E43" s="359" t="str">
        <f>IF($B43="","",IF(VLOOKUP($B43,名簿,4,FALSE)="","",VLOOKUP($B43,名簿,4,FALSE)))</f>
        <v/>
      </c>
      <c r="F43" s="359" t="str">
        <f>IF($B43="","",IF(VLOOKUP($B43,名簿,5,FALSE)="","",VLOOKUP($B43,名簿,5,FALSE)))</f>
        <v/>
      </c>
      <c r="G43" s="355" t="str">
        <f>IF(VLOOKUP($A43,市女,5,FALSE)="","",VLOOKUP($A43,市女,5,FALSE))</f>
        <v/>
      </c>
      <c r="H43" s="357" t="str">
        <f>IF(VLOOKUP($A43,市女,6,FALSE)="","",VLOOKUP($A43,市女,6,FALSE))</f>
        <v/>
      </c>
      <c r="I43" s="355" t="str">
        <f>IF(VLOOKUP($A43,市女,7,FALSE)="","",VLOOKUP($A43,市女,7,FALSE))</f>
        <v/>
      </c>
      <c r="J43" s="357" t="str">
        <f>IF(VLOOKUP($A43,市女,8,FALSE)="","",VLOOKUP($A43,市女,8,FALSE))</f>
        <v/>
      </c>
      <c r="K43" s="355" t="str">
        <f>IF(VLOOKUP($A43,市女,9,FALSE)="","",VLOOKUP($A43,市女,9,FALSE))</f>
        <v/>
      </c>
      <c r="L43" s="357" t="str">
        <f>IF(VLOOKUP($A43,市女,10,FALSE)="","",VLOOKUP($A43,市女,10,FALSE))</f>
        <v/>
      </c>
      <c r="M43" s="359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 x14ac:dyDescent="0.15">
      <c r="A44" s="329"/>
      <c r="B44" s="320"/>
      <c r="C44" s="359"/>
      <c r="D44" s="24" t="str">
        <f>IF($B43="","",VLOOKUP($B43,名簿,2,FALSE))</f>
        <v/>
      </c>
      <c r="E44" s="359"/>
      <c r="F44" s="359"/>
      <c r="G44" s="355"/>
      <c r="H44" s="357"/>
      <c r="I44" s="355"/>
      <c r="J44" s="357"/>
      <c r="K44" s="355"/>
      <c r="L44" s="357"/>
      <c r="M44" s="359"/>
      <c r="N44" s="361"/>
    </row>
    <row r="45" spans="1:14" ht="13.5" customHeight="1" x14ac:dyDescent="0.15">
      <c r="A45" s="329">
        <f t="shared" ref="A45" si="16">A43+1</f>
        <v>19</v>
      </c>
      <c r="B45" s="320" t="str">
        <f>IF(VLOOKUP($A45,市女,2,FALSE)="","",VLOOKUP($A45,市女,2,FALSE))</f>
        <v/>
      </c>
      <c r="C45" s="359"/>
      <c r="D45" s="25" t="str">
        <f>IF($B45="","",IF(VLOOKUP($B45,名簿,3,FALSE)="","",VLOOKUP($B45,名簿,3,FALSE)))</f>
        <v/>
      </c>
      <c r="E45" s="359" t="str">
        <f>IF($B45="","",IF(VLOOKUP($B45,名簿,4,FALSE)="","",VLOOKUP($B45,名簿,4,FALSE)))</f>
        <v/>
      </c>
      <c r="F45" s="359" t="str">
        <f>IF($B45="","",IF(VLOOKUP($B45,名簿,5,FALSE)="","",VLOOKUP($B45,名簿,5,FALSE)))</f>
        <v/>
      </c>
      <c r="G45" s="355" t="str">
        <f>IF(VLOOKUP($A45,市女,5,FALSE)="","",VLOOKUP($A45,市女,5,FALSE))</f>
        <v/>
      </c>
      <c r="H45" s="357" t="str">
        <f>IF(VLOOKUP($A45,市女,6,FALSE)="","",VLOOKUP($A45,市女,6,FALSE))</f>
        <v/>
      </c>
      <c r="I45" s="355" t="str">
        <f>IF(VLOOKUP($A45,市女,7,FALSE)="","",VLOOKUP($A45,市女,7,FALSE))</f>
        <v/>
      </c>
      <c r="J45" s="357" t="str">
        <f>IF(VLOOKUP($A45,市女,8,FALSE)="","",VLOOKUP($A45,市女,8,FALSE))</f>
        <v/>
      </c>
      <c r="K45" s="355" t="str">
        <f>IF(VLOOKUP($A45,市女,9,FALSE)="","",VLOOKUP($A45,市女,9,FALSE))</f>
        <v/>
      </c>
      <c r="L45" s="357" t="str">
        <f>IF(VLOOKUP($A45,市女,10,FALSE)="","",VLOOKUP($A45,市女,10,FALSE))</f>
        <v/>
      </c>
      <c r="M45" s="359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 x14ac:dyDescent="0.15">
      <c r="A46" s="329"/>
      <c r="B46" s="320"/>
      <c r="C46" s="359"/>
      <c r="D46" s="24" t="str">
        <f>IF($B45="","",VLOOKUP($B45,名簿,2,FALSE))</f>
        <v/>
      </c>
      <c r="E46" s="359"/>
      <c r="F46" s="359"/>
      <c r="G46" s="355"/>
      <c r="H46" s="357"/>
      <c r="I46" s="355"/>
      <c r="J46" s="357"/>
      <c r="K46" s="355"/>
      <c r="L46" s="357"/>
      <c r="M46" s="359"/>
      <c r="N46" s="361"/>
    </row>
    <row r="47" spans="1:14" ht="13.5" customHeight="1" thickBot="1" x14ac:dyDescent="0.2">
      <c r="A47" s="329">
        <f t="shared" ref="A47" si="17">A45+1</f>
        <v>20</v>
      </c>
      <c r="B47" s="308" t="str">
        <f>IF(VLOOKUP($A47,市女,2,FALSE)="","",VLOOKUP($A47,市女,2,FALSE))</f>
        <v/>
      </c>
      <c r="C47" s="362"/>
      <c r="D47" s="25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64" t="str">
        <f>IF(VLOOKUP($A47,市女,5,FALSE)="","",VLOOKUP($A47,市女,5,FALSE))</f>
        <v/>
      </c>
      <c r="H47" s="357" t="str">
        <f>IF(VLOOKUP($A47,市女,6,FALSE)="","",VLOOKUP($A47,市女,6,FALSE))</f>
        <v/>
      </c>
      <c r="I47" s="364" t="str">
        <f>IF(VLOOKUP($A47,市女,7,FALSE)="","",VLOOKUP($A47,市女,7,FALSE))</f>
        <v/>
      </c>
      <c r="J47" s="357" t="str">
        <f>IF(VLOOKUP($A47,市女,8,FALSE)="","",VLOOKUP($A47,市女,8,FALSE))</f>
        <v/>
      </c>
      <c r="K47" s="364" t="str">
        <f>IF(VLOOKUP($A47,市女,9,FALSE)="","",VLOOKUP($A47,市女,9,FALSE))</f>
        <v/>
      </c>
      <c r="L47" s="357" t="str">
        <f>IF(VLOOKUP($A47,市女,10,FALSE)="","",VLOOKUP($A47,市女,10,FALSE))</f>
        <v/>
      </c>
      <c r="M47" s="362" t="str">
        <f>IF($B47="","",IF(VLOOKUP($B47,名簿,7,FALSE)="","",VLOOKUP($B47,名簿,7,FALSE)))</f>
        <v/>
      </c>
      <c r="N47" s="366" t="str">
        <f>IF($B47="","",IF(VLOOKUP($B47,名簿,8,FALSE)="","",VLOOKUP($B47,名簿,8,FALSE)))</f>
        <v/>
      </c>
    </row>
    <row r="48" spans="1:14" ht="21.75" customHeight="1" thickBot="1" x14ac:dyDescent="0.2">
      <c r="A48" s="347"/>
      <c r="B48" s="309"/>
      <c r="C48" s="363"/>
      <c r="D48" s="26" t="str">
        <f>IF($B47="","",VLOOKUP($B47,名簿,2,FALSE))</f>
        <v/>
      </c>
      <c r="E48" s="363"/>
      <c r="F48" s="363"/>
      <c r="G48" s="365"/>
      <c r="H48" s="368"/>
      <c r="I48" s="365"/>
      <c r="J48" s="368"/>
      <c r="K48" s="365"/>
      <c r="L48" s="368"/>
      <c r="M48" s="363"/>
      <c r="N48" s="367"/>
    </row>
    <row r="49" spans="1:14" ht="18" customHeight="1" thickBot="1" x14ac:dyDescent="0.2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 x14ac:dyDescent="0.15">
      <c r="D50" s="312" t="s">
        <v>10</v>
      </c>
      <c r="E50" s="313"/>
      <c r="F50" s="314"/>
      <c r="G50" s="325" t="s">
        <v>11</v>
      </c>
      <c r="H50" s="321" t="str">
        <f>IF(SUM(市選入力!$F$4,市選入力!$Q$4)=0,"",SUM(市選入力!$F$4,市選入力!$Q$4))</f>
        <v/>
      </c>
      <c r="I50" s="323" t="str">
        <f>IF(H50="","",H50*名簿!$L$7)</f>
        <v/>
      </c>
      <c r="J50" s="325" t="s">
        <v>14</v>
      </c>
      <c r="K50" s="321" t="str">
        <f>IF(SUM(市選入力!$G$4,市選入力!$R$4)=0,"",SUM(市選入力!$G$4,市選入力!$R$4))</f>
        <v/>
      </c>
      <c r="L50" s="323" t="str">
        <f>IF(K50="","",K50*名簿!$L$8)</f>
        <v/>
      </c>
      <c r="M50" s="325" t="s">
        <v>12</v>
      </c>
      <c r="N50" s="318">
        <f>SUM($I$50,$L$50)</f>
        <v>0</v>
      </c>
    </row>
    <row r="51" spans="1:14" ht="18" customHeight="1" thickBot="1" x14ac:dyDescent="0.2">
      <c r="A51" s="115" t="s">
        <v>22</v>
      </c>
      <c r="C51" s="22">
        <v>1</v>
      </c>
      <c r="D51" s="315"/>
      <c r="E51" s="316"/>
      <c r="F51" s="317"/>
      <c r="G51" s="326"/>
      <c r="H51" s="322"/>
      <c r="I51" s="324"/>
      <c r="J51" s="326"/>
      <c r="K51" s="322"/>
      <c r="L51" s="324"/>
      <c r="M51" s="326"/>
      <c r="N51" s="319"/>
    </row>
    <row r="52" spans="1:14" ht="18" customHeight="1" x14ac:dyDescent="0.15">
      <c r="M52" s="313" t="s">
        <v>13</v>
      </c>
      <c r="N52" s="313"/>
    </row>
    <row r="53" spans="1:14" ht="13.5" customHeight="1" x14ac:dyDescent="0.15">
      <c r="A53" s="306" t="s">
        <v>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</row>
    <row r="54" spans="1:14" ht="30" customHeight="1" thickBot="1" x14ac:dyDescent="0.2">
      <c r="C54" s="4"/>
      <c r="D54" s="130">
        <f>名簿!$L$4</f>
        <v>30</v>
      </c>
      <c r="E54" s="332" t="str">
        <f>市選入力!$A$1</f>
        <v>厚木市陸上競技選手権</v>
      </c>
      <c r="F54" s="332"/>
      <c r="G54" s="332"/>
      <c r="H54" s="332"/>
      <c r="I54" s="332"/>
      <c r="J54" s="332"/>
      <c r="K54" s="332"/>
      <c r="L54" s="5"/>
      <c r="M54" s="6" t="s">
        <v>20</v>
      </c>
    </row>
    <row r="55" spans="1:14" ht="30" customHeight="1" x14ac:dyDescent="0.15">
      <c r="C55" s="7" t="s">
        <v>3</v>
      </c>
      <c r="D55" s="333">
        <f>名簿!$D$2</f>
        <v>0</v>
      </c>
      <c r="E55" s="334"/>
      <c r="F55" s="334"/>
      <c r="G55" s="334"/>
      <c r="H55" s="334"/>
      <c r="I55" s="334"/>
      <c r="J55" s="335"/>
      <c r="K55" s="8"/>
      <c r="L55" s="114"/>
      <c r="M55" s="119"/>
    </row>
    <row r="56" spans="1:14" ht="30" customHeight="1" x14ac:dyDescent="0.15">
      <c r="C56" s="9" t="s">
        <v>4</v>
      </c>
      <c r="D56" s="336">
        <f>名簿!$D$4</f>
        <v>0</v>
      </c>
      <c r="E56" s="337"/>
      <c r="F56" s="337"/>
      <c r="G56" s="337"/>
      <c r="H56" s="337"/>
      <c r="I56" s="337"/>
      <c r="J56" s="338"/>
      <c r="K56" s="10"/>
      <c r="L56" s="11"/>
      <c r="M56" s="12"/>
    </row>
    <row r="57" spans="1:14" ht="30" customHeight="1" x14ac:dyDescent="0.15">
      <c r="C57" s="13" t="s">
        <v>21</v>
      </c>
      <c r="D57" s="336">
        <f>名簿!$D$5</f>
        <v>0</v>
      </c>
      <c r="E57" s="337"/>
      <c r="F57" s="337"/>
      <c r="G57" s="337"/>
      <c r="H57" s="337"/>
      <c r="I57" s="337"/>
      <c r="J57" s="338"/>
      <c r="K57" s="10"/>
      <c r="L57" s="11"/>
      <c r="M57" s="12"/>
    </row>
    <row r="58" spans="1:14" ht="30" customHeight="1" thickBot="1" x14ac:dyDescent="0.2">
      <c r="C58" s="14" t="s">
        <v>5</v>
      </c>
      <c r="D58" s="339">
        <f>名簿!$D$6</f>
        <v>0</v>
      </c>
      <c r="E58" s="340"/>
      <c r="F58" s="340"/>
      <c r="G58" s="340"/>
      <c r="H58" s="340">
        <f>名簿!$D$7</f>
        <v>0</v>
      </c>
      <c r="I58" s="340"/>
      <c r="J58" s="341"/>
      <c r="K58" s="15" t="s">
        <v>23</v>
      </c>
      <c r="L58" s="16" t="s">
        <v>24</v>
      </c>
      <c r="M58" s="120"/>
    </row>
    <row r="59" spans="1:14" ht="22.5" customHeight="1" thickBot="1" x14ac:dyDescent="0.2"/>
    <row r="60" spans="1:14" ht="18" customHeight="1" x14ac:dyDescent="0.15">
      <c r="A60" s="325"/>
      <c r="B60" s="350" t="s">
        <v>86</v>
      </c>
      <c r="C60" s="116" t="s">
        <v>6</v>
      </c>
      <c r="D60" s="112" t="s">
        <v>16</v>
      </c>
      <c r="E60" s="330" t="s">
        <v>15</v>
      </c>
      <c r="F60" s="330" t="s">
        <v>68</v>
      </c>
      <c r="G60" s="330" t="s">
        <v>10</v>
      </c>
      <c r="H60" s="330"/>
      <c r="I60" s="330"/>
      <c r="J60" s="330"/>
      <c r="K60" s="330"/>
      <c r="L60" s="330"/>
      <c r="M60" s="330" t="s">
        <v>66</v>
      </c>
      <c r="N60" s="331" t="s">
        <v>9</v>
      </c>
    </row>
    <row r="61" spans="1:14" ht="18" customHeight="1" thickBot="1" x14ac:dyDescent="0.2">
      <c r="A61" s="326"/>
      <c r="B61" s="351"/>
      <c r="C61" s="117" t="s">
        <v>7</v>
      </c>
      <c r="D61" s="113" t="s">
        <v>65</v>
      </c>
      <c r="E61" s="308"/>
      <c r="F61" s="308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08"/>
      <c r="N61" s="310"/>
    </row>
    <row r="62" spans="1:14" ht="13.5" customHeight="1" thickBot="1" x14ac:dyDescent="0.2">
      <c r="A62" s="348">
        <f>A9+20</f>
        <v>21</v>
      </c>
      <c r="B62" s="330" t="str">
        <f>IF(VLOOKUP($A62,市女,2,FALSE)="","",VLOOKUP($A62,市女,2,FALSE))</f>
        <v/>
      </c>
      <c r="C62" s="358"/>
      <c r="D62" s="23" t="str">
        <f>IF($B62="","",IF(VLOOKUP($B62,名簿,3,FALSE)="","",VLOOKUP($B62,名簿,3,FALSE)))</f>
        <v/>
      </c>
      <c r="E62" s="358" t="str">
        <f>IF($B62="","",IF(VLOOKUP($B62,名簿,4,FALSE)="","",VLOOKUP($B62,名簿,4,FALSE)))</f>
        <v/>
      </c>
      <c r="F62" s="358" t="str">
        <f>IF($B62="","",IF(VLOOKUP($B62,名簿,5,FALSE)="","",VLOOKUP($B62,名簿,5,FALSE)))</f>
        <v/>
      </c>
      <c r="G62" s="354" t="str">
        <f>IF(VLOOKUP($A62,市女,5,FALSE)="","",VLOOKUP($A62,市女,5,FALSE))</f>
        <v/>
      </c>
      <c r="H62" s="356" t="str">
        <f>IF(VLOOKUP($A62,市女,6,FALSE)="","",VLOOKUP($A62,市女,6,FALSE))</f>
        <v/>
      </c>
      <c r="I62" s="354" t="str">
        <f>IF(VLOOKUP($A62,市女,7,FALSE)="","",VLOOKUP($A62,市女,7,FALSE))</f>
        <v/>
      </c>
      <c r="J62" s="356" t="str">
        <f>IF(VLOOKUP($A62,市女,8,FALSE)="","",VLOOKUP($A62,市女,8,FALSE))</f>
        <v/>
      </c>
      <c r="K62" s="354" t="str">
        <f>IF(VLOOKUP($A62,市女,9,FALSE)="","",VLOOKUP($A62,市女,9,FALSE))</f>
        <v/>
      </c>
      <c r="L62" s="356" t="str">
        <f>IF(VLOOKUP($A62,市女,10,FALSE)="","",VLOOKUP($A62,市女,10,FALSE))</f>
        <v/>
      </c>
      <c r="M62" s="358" t="str">
        <f>IF($B62="","",IF(VLOOKUP($B62,名簿,7,FALSE)="","",VLOOKUP($B62,名簿,7,FALSE)))</f>
        <v/>
      </c>
      <c r="N62" s="360" t="str">
        <f>IF($B62="","",IF(VLOOKUP($B62,名簿,8,FALSE)="","",VLOOKUP($B62,名簿,8,FALSE)))</f>
        <v/>
      </c>
    </row>
    <row r="63" spans="1:14" ht="22.5" customHeight="1" x14ac:dyDescent="0.15">
      <c r="A63" s="349"/>
      <c r="B63" s="320"/>
      <c r="C63" s="359"/>
      <c r="D63" s="24" t="str">
        <f>IF($B62="","",VLOOKUP($B62,名簿,2,FALSE))</f>
        <v/>
      </c>
      <c r="E63" s="359"/>
      <c r="F63" s="359"/>
      <c r="G63" s="355"/>
      <c r="H63" s="357"/>
      <c r="I63" s="355"/>
      <c r="J63" s="357"/>
      <c r="K63" s="355"/>
      <c r="L63" s="357"/>
      <c r="M63" s="359"/>
      <c r="N63" s="361"/>
    </row>
    <row r="64" spans="1:14" ht="13.5" customHeight="1" x14ac:dyDescent="0.15">
      <c r="A64" s="329">
        <f>A62+1</f>
        <v>22</v>
      </c>
      <c r="B64" s="320" t="str">
        <f>IF(VLOOKUP($A64,市女,2,FALSE)="","",VLOOKUP($A64,市女,2,FALSE))</f>
        <v/>
      </c>
      <c r="C64" s="359"/>
      <c r="D64" s="25" t="str">
        <f>IF($B64="","",IF(VLOOKUP($B64,名簿,3,FALSE)="","",VLOOKUP($B64,名簿,3,FALSE)))</f>
        <v/>
      </c>
      <c r="E64" s="359" t="str">
        <f>IF($B64="","",IF(VLOOKUP($B64,名簿,4,FALSE)="","",VLOOKUP($B64,名簿,4,FALSE)))</f>
        <v/>
      </c>
      <c r="F64" s="359" t="str">
        <f>IF($B64="","",IF(VLOOKUP($B64,名簿,5,FALSE)="","",VLOOKUP($B64,名簿,5,FALSE)))</f>
        <v/>
      </c>
      <c r="G64" s="355" t="str">
        <f>IF(VLOOKUP($A64,市女,5,FALSE)="","",VLOOKUP($A64,市女,5,FALSE))</f>
        <v/>
      </c>
      <c r="H64" s="357" t="str">
        <f>IF(VLOOKUP($A64,市女,6,FALSE)="","",VLOOKUP($A64,市女,6,FALSE))</f>
        <v/>
      </c>
      <c r="I64" s="355" t="str">
        <f>IF(VLOOKUP($A64,市女,7,FALSE)="","",VLOOKUP($A64,市女,7,FALSE))</f>
        <v/>
      </c>
      <c r="J64" s="357" t="str">
        <f>IF(VLOOKUP($A64,市女,8,FALSE)="","",VLOOKUP($A64,市女,8,FALSE))</f>
        <v/>
      </c>
      <c r="K64" s="355" t="str">
        <f>IF(VLOOKUP($A64,市女,9,FALSE)="","",VLOOKUP($A64,市女,9,FALSE))</f>
        <v/>
      </c>
      <c r="L64" s="357" t="str">
        <f>IF(VLOOKUP($A64,市女,10,FALSE)="","",VLOOKUP($A64,市女,10,FALSE))</f>
        <v/>
      </c>
      <c r="M64" s="359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 x14ac:dyDescent="0.15">
      <c r="A65" s="329"/>
      <c r="B65" s="320"/>
      <c r="C65" s="359"/>
      <c r="D65" s="24" t="str">
        <f>IF($B64="","",VLOOKUP($B64,名簿,2,FALSE))</f>
        <v/>
      </c>
      <c r="E65" s="359"/>
      <c r="F65" s="359"/>
      <c r="G65" s="355"/>
      <c r="H65" s="357"/>
      <c r="I65" s="355"/>
      <c r="J65" s="357"/>
      <c r="K65" s="355"/>
      <c r="L65" s="357"/>
      <c r="M65" s="359"/>
      <c r="N65" s="361"/>
    </row>
    <row r="66" spans="1:14" ht="13.5" customHeight="1" x14ac:dyDescent="0.15">
      <c r="A66" s="329">
        <f t="shared" ref="A66" si="18">A64+1</f>
        <v>23</v>
      </c>
      <c r="B66" s="320" t="str">
        <f>IF(VLOOKUP($A66,市女,2,FALSE)="","",VLOOKUP($A66,市女,2,FALSE))</f>
        <v/>
      </c>
      <c r="C66" s="359"/>
      <c r="D66" s="25" t="str">
        <f>IF($B66="","",IF(VLOOKUP($B66,名簿,3,FALSE)="","",VLOOKUP($B66,名簿,3,FALSE)))</f>
        <v/>
      </c>
      <c r="E66" s="359" t="str">
        <f>IF($B66="","",IF(VLOOKUP($B66,名簿,4,FALSE)="","",VLOOKUP($B66,名簿,4,FALSE)))</f>
        <v/>
      </c>
      <c r="F66" s="359" t="str">
        <f>IF($B66="","",IF(VLOOKUP($B66,名簿,5,FALSE)="","",VLOOKUP($B66,名簿,5,FALSE)))</f>
        <v/>
      </c>
      <c r="G66" s="355" t="str">
        <f>IF(VLOOKUP($A66,市女,5,FALSE)="","",VLOOKUP($A66,市女,5,FALSE))</f>
        <v/>
      </c>
      <c r="H66" s="357" t="str">
        <f>IF(VLOOKUP($A66,市女,6,FALSE)="","",VLOOKUP($A66,市女,6,FALSE))</f>
        <v/>
      </c>
      <c r="I66" s="355" t="str">
        <f>IF(VLOOKUP($A66,市女,7,FALSE)="","",VLOOKUP($A66,市女,7,FALSE))</f>
        <v/>
      </c>
      <c r="J66" s="357" t="str">
        <f>IF(VLOOKUP($A66,市女,8,FALSE)="","",VLOOKUP($A66,市女,8,FALSE))</f>
        <v/>
      </c>
      <c r="K66" s="355" t="str">
        <f>IF(VLOOKUP($A66,市女,9,FALSE)="","",VLOOKUP($A66,市女,9,FALSE))</f>
        <v/>
      </c>
      <c r="L66" s="357" t="str">
        <f>IF(VLOOKUP($A66,市女,10,FALSE)="","",VLOOKUP($A66,市女,10,FALSE))</f>
        <v/>
      </c>
      <c r="M66" s="359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 x14ac:dyDescent="0.15">
      <c r="A67" s="329"/>
      <c r="B67" s="320"/>
      <c r="C67" s="359"/>
      <c r="D67" s="24" t="str">
        <f>IF($B66="","",VLOOKUP($B66,名簿,2,FALSE))</f>
        <v/>
      </c>
      <c r="E67" s="359"/>
      <c r="F67" s="359"/>
      <c r="G67" s="355"/>
      <c r="H67" s="357"/>
      <c r="I67" s="355"/>
      <c r="J67" s="357"/>
      <c r="K67" s="355"/>
      <c r="L67" s="357"/>
      <c r="M67" s="359"/>
      <c r="N67" s="361"/>
    </row>
    <row r="68" spans="1:14" ht="13.5" customHeight="1" x14ac:dyDescent="0.15">
      <c r="A68" s="329">
        <f t="shared" ref="A68" si="19">A66+1</f>
        <v>24</v>
      </c>
      <c r="B68" s="320" t="str">
        <f>IF(VLOOKUP($A68,市女,2,FALSE)="","",VLOOKUP($A68,市女,2,FALSE))</f>
        <v/>
      </c>
      <c r="C68" s="359"/>
      <c r="D68" s="25" t="str">
        <f>IF($B68="","",IF(VLOOKUP($B68,名簿,3,FALSE)="","",VLOOKUP($B68,名簿,3,FALSE)))</f>
        <v/>
      </c>
      <c r="E68" s="359" t="str">
        <f>IF($B68="","",IF(VLOOKUP($B68,名簿,4,FALSE)="","",VLOOKUP($B68,名簿,4,FALSE)))</f>
        <v/>
      </c>
      <c r="F68" s="359" t="str">
        <f>IF($B68="","",IF(VLOOKUP($B68,名簿,5,FALSE)="","",VLOOKUP($B68,名簿,5,FALSE)))</f>
        <v/>
      </c>
      <c r="G68" s="355" t="str">
        <f>IF(VLOOKUP($A68,市女,5,FALSE)="","",VLOOKUP($A68,市女,5,FALSE))</f>
        <v/>
      </c>
      <c r="H68" s="357" t="str">
        <f>IF(VLOOKUP($A68,市女,6,FALSE)="","",VLOOKUP($A68,市女,6,FALSE))</f>
        <v/>
      </c>
      <c r="I68" s="355" t="str">
        <f>IF(VLOOKUP($A68,市女,7,FALSE)="","",VLOOKUP($A68,市女,7,FALSE))</f>
        <v/>
      </c>
      <c r="J68" s="357" t="str">
        <f>IF(VLOOKUP($A68,市女,8,FALSE)="","",VLOOKUP($A68,市女,8,FALSE))</f>
        <v/>
      </c>
      <c r="K68" s="355" t="str">
        <f>IF(VLOOKUP($A68,市女,9,FALSE)="","",VLOOKUP($A68,市女,9,FALSE))</f>
        <v/>
      </c>
      <c r="L68" s="357" t="str">
        <f>IF(VLOOKUP($A68,市女,10,FALSE)="","",VLOOKUP($A68,市女,10,FALSE))</f>
        <v/>
      </c>
      <c r="M68" s="359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 x14ac:dyDescent="0.15">
      <c r="A69" s="329"/>
      <c r="B69" s="320"/>
      <c r="C69" s="359"/>
      <c r="D69" s="24" t="str">
        <f>IF($B68="","",VLOOKUP($B68,名簿,2,FALSE))</f>
        <v/>
      </c>
      <c r="E69" s="359"/>
      <c r="F69" s="359"/>
      <c r="G69" s="355"/>
      <c r="H69" s="357"/>
      <c r="I69" s="355"/>
      <c r="J69" s="357"/>
      <c r="K69" s="355"/>
      <c r="L69" s="357"/>
      <c r="M69" s="359"/>
      <c r="N69" s="361"/>
    </row>
    <row r="70" spans="1:14" ht="13.5" customHeight="1" x14ac:dyDescent="0.15">
      <c r="A70" s="329">
        <f t="shared" ref="A70" si="20">A68+1</f>
        <v>25</v>
      </c>
      <c r="B70" s="320" t="str">
        <f>IF(VLOOKUP($A70,市女,2,FALSE)="","",VLOOKUP($A70,市女,2,FALSE))</f>
        <v/>
      </c>
      <c r="C70" s="359"/>
      <c r="D70" s="25" t="str">
        <f>IF($B70="","",IF(VLOOKUP($B70,名簿,3,FALSE)="","",VLOOKUP($B70,名簿,3,FALSE)))</f>
        <v/>
      </c>
      <c r="E70" s="359" t="str">
        <f>IF($B70="","",IF(VLOOKUP($B70,名簿,4,FALSE)="","",VLOOKUP($B70,名簿,4,FALSE)))</f>
        <v/>
      </c>
      <c r="F70" s="359" t="str">
        <f>IF($B70="","",IF(VLOOKUP($B70,名簿,5,FALSE)="","",VLOOKUP($B70,名簿,5,FALSE)))</f>
        <v/>
      </c>
      <c r="G70" s="355" t="str">
        <f>IF(VLOOKUP($A70,市女,5,FALSE)="","",VLOOKUP($A70,市女,5,FALSE))</f>
        <v/>
      </c>
      <c r="H70" s="357" t="str">
        <f>IF(VLOOKUP($A70,市女,6,FALSE)="","",VLOOKUP($A70,市女,6,FALSE))</f>
        <v/>
      </c>
      <c r="I70" s="355" t="str">
        <f>IF(VLOOKUP($A70,市女,7,FALSE)="","",VLOOKUP($A70,市女,7,FALSE))</f>
        <v/>
      </c>
      <c r="J70" s="357" t="str">
        <f>IF(VLOOKUP($A70,市女,8,FALSE)="","",VLOOKUP($A70,市女,8,FALSE))</f>
        <v/>
      </c>
      <c r="K70" s="355" t="str">
        <f>IF(VLOOKUP($A70,市女,9,FALSE)="","",VLOOKUP($A70,市女,9,FALSE))</f>
        <v/>
      </c>
      <c r="L70" s="357" t="str">
        <f>IF(VLOOKUP($A70,市女,10,FALSE)="","",VLOOKUP($A70,市女,10,FALSE))</f>
        <v/>
      </c>
      <c r="M70" s="359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 x14ac:dyDescent="0.15">
      <c r="A71" s="329"/>
      <c r="B71" s="320"/>
      <c r="C71" s="359"/>
      <c r="D71" s="24" t="str">
        <f>IF($B70="","",VLOOKUP($B70,名簿,2,FALSE))</f>
        <v/>
      </c>
      <c r="E71" s="359"/>
      <c r="F71" s="359"/>
      <c r="G71" s="355"/>
      <c r="H71" s="357"/>
      <c r="I71" s="355"/>
      <c r="J71" s="357"/>
      <c r="K71" s="355"/>
      <c r="L71" s="357"/>
      <c r="M71" s="359"/>
      <c r="N71" s="361"/>
    </row>
    <row r="72" spans="1:14" ht="13.5" customHeight="1" x14ac:dyDescent="0.15">
      <c r="A72" s="329">
        <f t="shared" ref="A72" si="21">A70+1</f>
        <v>26</v>
      </c>
      <c r="B72" s="320" t="str">
        <f>IF(VLOOKUP($A72,市女,2,FALSE)="","",VLOOKUP($A72,市女,2,FALSE))</f>
        <v/>
      </c>
      <c r="C72" s="359"/>
      <c r="D72" s="25" t="str">
        <f>IF($B72="","",IF(VLOOKUP($B72,名簿,3,FALSE)="","",VLOOKUP($B72,名簿,3,FALSE)))</f>
        <v/>
      </c>
      <c r="E72" s="359" t="str">
        <f>IF($B72="","",IF(VLOOKUP($B72,名簿,4,FALSE)="","",VLOOKUP($B72,名簿,4,FALSE)))</f>
        <v/>
      </c>
      <c r="F72" s="359" t="str">
        <f>IF($B72="","",IF(VLOOKUP($B72,名簿,5,FALSE)="","",VLOOKUP($B72,名簿,5,FALSE)))</f>
        <v/>
      </c>
      <c r="G72" s="355" t="str">
        <f>IF(VLOOKUP($A72,市女,5,FALSE)="","",VLOOKUP($A72,市女,5,FALSE))</f>
        <v/>
      </c>
      <c r="H72" s="357" t="str">
        <f>IF(VLOOKUP($A72,市女,6,FALSE)="","",VLOOKUP($A72,市女,6,FALSE))</f>
        <v/>
      </c>
      <c r="I72" s="355" t="str">
        <f>IF(VLOOKUP($A72,市女,7,FALSE)="","",VLOOKUP($A72,市女,7,FALSE))</f>
        <v/>
      </c>
      <c r="J72" s="357" t="str">
        <f>IF(VLOOKUP($A72,市女,8,FALSE)="","",VLOOKUP($A72,市女,8,FALSE))</f>
        <v/>
      </c>
      <c r="K72" s="355" t="str">
        <f>IF(VLOOKUP($A72,市女,9,FALSE)="","",VLOOKUP($A72,市女,9,FALSE))</f>
        <v/>
      </c>
      <c r="L72" s="357" t="str">
        <f>IF(VLOOKUP($A72,市女,10,FALSE)="","",VLOOKUP($A72,市女,10,FALSE))</f>
        <v/>
      </c>
      <c r="M72" s="359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 x14ac:dyDescent="0.15">
      <c r="A73" s="329"/>
      <c r="B73" s="320"/>
      <c r="C73" s="359"/>
      <c r="D73" s="24" t="str">
        <f>IF($B72="","",VLOOKUP($B72,名簿,2,FALSE))</f>
        <v/>
      </c>
      <c r="E73" s="359"/>
      <c r="F73" s="359"/>
      <c r="G73" s="355"/>
      <c r="H73" s="357"/>
      <c r="I73" s="355"/>
      <c r="J73" s="357"/>
      <c r="K73" s="355"/>
      <c r="L73" s="357"/>
      <c r="M73" s="359"/>
      <c r="N73" s="361"/>
    </row>
    <row r="74" spans="1:14" ht="13.5" customHeight="1" x14ac:dyDescent="0.15">
      <c r="A74" s="329">
        <f t="shared" ref="A74" si="22">A72+1</f>
        <v>27</v>
      </c>
      <c r="B74" s="320" t="str">
        <f>IF(VLOOKUP($A74,市女,2,FALSE)="","",VLOOKUP($A74,市女,2,FALSE))</f>
        <v/>
      </c>
      <c r="C74" s="359"/>
      <c r="D74" s="25" t="str">
        <f>IF($B74="","",IF(VLOOKUP($B74,名簿,3,FALSE)="","",VLOOKUP($B74,名簿,3,FALSE)))</f>
        <v/>
      </c>
      <c r="E74" s="359" t="str">
        <f>IF($B74="","",IF(VLOOKUP($B74,名簿,4,FALSE)="","",VLOOKUP($B74,名簿,4,FALSE)))</f>
        <v/>
      </c>
      <c r="F74" s="359" t="str">
        <f>IF($B74="","",IF(VLOOKUP($B74,名簿,5,FALSE)="","",VLOOKUP($B74,名簿,5,FALSE)))</f>
        <v/>
      </c>
      <c r="G74" s="355" t="str">
        <f>IF(VLOOKUP($A74,市女,5,FALSE)="","",VLOOKUP($A74,市女,5,FALSE))</f>
        <v/>
      </c>
      <c r="H74" s="357" t="str">
        <f>IF(VLOOKUP($A74,市女,6,FALSE)="","",VLOOKUP($A74,市女,6,FALSE))</f>
        <v/>
      </c>
      <c r="I74" s="355" t="str">
        <f>IF(VLOOKUP($A74,市女,7,FALSE)="","",VLOOKUP($A74,市女,7,FALSE))</f>
        <v/>
      </c>
      <c r="J74" s="357" t="str">
        <f>IF(VLOOKUP($A74,市女,8,FALSE)="","",VLOOKUP($A74,市女,8,FALSE))</f>
        <v/>
      </c>
      <c r="K74" s="355" t="str">
        <f>IF(VLOOKUP($A74,市女,9,FALSE)="","",VLOOKUP($A74,市女,9,FALSE))</f>
        <v/>
      </c>
      <c r="L74" s="357" t="str">
        <f>IF(VLOOKUP($A74,市女,10,FALSE)="","",VLOOKUP($A74,市女,10,FALSE))</f>
        <v/>
      </c>
      <c r="M74" s="359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 x14ac:dyDescent="0.15">
      <c r="A75" s="329"/>
      <c r="B75" s="320"/>
      <c r="C75" s="359"/>
      <c r="D75" s="24" t="str">
        <f>IF($B74="","",VLOOKUP($B74,名簿,2,FALSE))</f>
        <v/>
      </c>
      <c r="E75" s="359"/>
      <c r="F75" s="359"/>
      <c r="G75" s="355"/>
      <c r="H75" s="357"/>
      <c r="I75" s="355"/>
      <c r="J75" s="357"/>
      <c r="K75" s="355"/>
      <c r="L75" s="357"/>
      <c r="M75" s="359"/>
      <c r="N75" s="361"/>
    </row>
    <row r="76" spans="1:14" ht="13.5" customHeight="1" x14ac:dyDescent="0.15">
      <c r="A76" s="329">
        <f t="shared" ref="A76" si="23">A74+1</f>
        <v>28</v>
      </c>
      <c r="B76" s="320" t="str">
        <f>IF(VLOOKUP($A76,市女,2,FALSE)="","",VLOOKUP($A76,市女,2,FALSE))</f>
        <v/>
      </c>
      <c r="C76" s="359"/>
      <c r="D76" s="25" t="str">
        <f>IF($B76="","",IF(VLOOKUP($B76,名簿,3,FALSE)="","",VLOOKUP($B76,名簿,3,FALSE)))</f>
        <v/>
      </c>
      <c r="E76" s="359" t="str">
        <f>IF($B76="","",IF(VLOOKUP($B76,名簿,4,FALSE)="","",VLOOKUP($B76,名簿,4,FALSE)))</f>
        <v/>
      </c>
      <c r="F76" s="359" t="str">
        <f>IF($B76="","",IF(VLOOKUP($B76,名簿,5,FALSE)="","",VLOOKUP($B76,名簿,5,FALSE)))</f>
        <v/>
      </c>
      <c r="G76" s="355" t="str">
        <f>IF(VLOOKUP($A76,市女,5,FALSE)="","",VLOOKUP($A76,市女,5,FALSE))</f>
        <v/>
      </c>
      <c r="H76" s="357" t="str">
        <f>IF(VLOOKUP($A76,市女,6,FALSE)="","",VLOOKUP($A76,市女,6,FALSE))</f>
        <v/>
      </c>
      <c r="I76" s="355" t="str">
        <f>IF(VLOOKUP($A76,市女,7,FALSE)="","",VLOOKUP($A76,市女,7,FALSE))</f>
        <v/>
      </c>
      <c r="J76" s="357" t="str">
        <f>IF(VLOOKUP($A76,市女,8,FALSE)="","",VLOOKUP($A76,市女,8,FALSE))</f>
        <v/>
      </c>
      <c r="K76" s="355" t="str">
        <f>IF(VLOOKUP($A76,市女,9,FALSE)="","",VLOOKUP($A76,市女,9,FALSE))</f>
        <v/>
      </c>
      <c r="L76" s="357" t="str">
        <f>IF(VLOOKUP($A76,市女,10,FALSE)="","",VLOOKUP($A76,市女,10,FALSE))</f>
        <v/>
      </c>
      <c r="M76" s="359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 x14ac:dyDescent="0.15">
      <c r="A77" s="329"/>
      <c r="B77" s="320"/>
      <c r="C77" s="359"/>
      <c r="D77" s="24" t="str">
        <f>IF($B76="","",VLOOKUP($B76,名簿,2,FALSE))</f>
        <v/>
      </c>
      <c r="E77" s="359"/>
      <c r="F77" s="359"/>
      <c r="G77" s="355"/>
      <c r="H77" s="357"/>
      <c r="I77" s="355"/>
      <c r="J77" s="357"/>
      <c r="K77" s="355"/>
      <c r="L77" s="357"/>
      <c r="M77" s="359"/>
      <c r="N77" s="361"/>
    </row>
    <row r="78" spans="1:14" ht="13.5" customHeight="1" x14ac:dyDescent="0.15">
      <c r="A78" s="329">
        <f t="shared" ref="A78" si="24">A76+1</f>
        <v>29</v>
      </c>
      <c r="B78" s="320" t="str">
        <f>IF(VLOOKUP($A78,市女,2,FALSE)="","",VLOOKUP($A78,市女,2,FALSE))</f>
        <v/>
      </c>
      <c r="C78" s="359"/>
      <c r="D78" s="25" t="str">
        <f>IF($B78="","",IF(VLOOKUP($B78,名簿,3,FALSE)="","",VLOOKUP($B78,名簿,3,FALSE)))</f>
        <v/>
      </c>
      <c r="E78" s="359" t="str">
        <f>IF($B78="","",IF(VLOOKUP($B78,名簿,4,FALSE)="","",VLOOKUP($B78,名簿,4,FALSE)))</f>
        <v/>
      </c>
      <c r="F78" s="359" t="str">
        <f>IF($B78="","",IF(VLOOKUP($B78,名簿,5,FALSE)="","",VLOOKUP($B78,名簿,5,FALSE)))</f>
        <v/>
      </c>
      <c r="G78" s="355" t="str">
        <f>IF(VLOOKUP($A78,市女,5,FALSE)="","",VLOOKUP($A78,市女,5,FALSE))</f>
        <v/>
      </c>
      <c r="H78" s="357" t="str">
        <f>IF(VLOOKUP($A78,市女,6,FALSE)="","",VLOOKUP($A78,市女,6,FALSE))</f>
        <v/>
      </c>
      <c r="I78" s="355" t="str">
        <f>IF(VLOOKUP($A78,市女,7,FALSE)="","",VLOOKUP($A78,市女,7,FALSE))</f>
        <v/>
      </c>
      <c r="J78" s="357" t="str">
        <f>IF(VLOOKUP($A78,市女,8,FALSE)="","",VLOOKUP($A78,市女,8,FALSE))</f>
        <v/>
      </c>
      <c r="K78" s="355" t="str">
        <f>IF(VLOOKUP($A78,市女,9,FALSE)="","",VLOOKUP($A78,市女,9,FALSE))</f>
        <v/>
      </c>
      <c r="L78" s="357" t="str">
        <f>IF(VLOOKUP($A78,市女,10,FALSE)="","",VLOOKUP($A78,市女,10,FALSE))</f>
        <v/>
      </c>
      <c r="M78" s="359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 x14ac:dyDescent="0.15">
      <c r="A79" s="329"/>
      <c r="B79" s="320"/>
      <c r="C79" s="359"/>
      <c r="D79" s="24" t="str">
        <f>IF($B78="","",VLOOKUP($B78,名簿,2,FALSE))</f>
        <v/>
      </c>
      <c r="E79" s="359"/>
      <c r="F79" s="359"/>
      <c r="G79" s="355"/>
      <c r="H79" s="357"/>
      <c r="I79" s="355"/>
      <c r="J79" s="357"/>
      <c r="K79" s="355"/>
      <c r="L79" s="357"/>
      <c r="M79" s="359"/>
      <c r="N79" s="361"/>
    </row>
    <row r="80" spans="1:14" ht="13.5" customHeight="1" x14ac:dyDescent="0.15">
      <c r="A80" s="329">
        <f t="shared" ref="A80" si="25">A78+1</f>
        <v>30</v>
      </c>
      <c r="B80" s="320" t="str">
        <f>IF(VLOOKUP($A80,市女,2,FALSE)="","",VLOOKUP($A80,市女,2,FALSE))</f>
        <v/>
      </c>
      <c r="C80" s="359"/>
      <c r="D80" s="25" t="str">
        <f>IF($B80="","",IF(VLOOKUP($B80,名簿,3,FALSE)="","",VLOOKUP($B80,名簿,3,FALSE)))</f>
        <v/>
      </c>
      <c r="E80" s="359" t="str">
        <f>IF($B80="","",IF(VLOOKUP($B80,名簿,4,FALSE)="","",VLOOKUP($B80,名簿,4,FALSE)))</f>
        <v/>
      </c>
      <c r="F80" s="359" t="str">
        <f>IF($B80="","",IF(VLOOKUP($B80,名簿,5,FALSE)="","",VLOOKUP($B80,名簿,5,FALSE)))</f>
        <v/>
      </c>
      <c r="G80" s="355" t="str">
        <f>IF(VLOOKUP($A80,市女,5,FALSE)="","",VLOOKUP($A80,市女,5,FALSE))</f>
        <v/>
      </c>
      <c r="H80" s="357" t="str">
        <f>IF(VLOOKUP($A80,市女,6,FALSE)="","",VLOOKUP($A80,市女,6,FALSE))</f>
        <v/>
      </c>
      <c r="I80" s="355" t="str">
        <f>IF(VLOOKUP($A80,市女,7,FALSE)="","",VLOOKUP($A80,市女,7,FALSE))</f>
        <v/>
      </c>
      <c r="J80" s="357" t="str">
        <f>IF(VLOOKUP($A80,市女,8,FALSE)="","",VLOOKUP($A80,市女,8,FALSE))</f>
        <v/>
      </c>
      <c r="K80" s="355" t="str">
        <f>IF(VLOOKUP($A80,市女,9,FALSE)="","",VLOOKUP($A80,市女,9,FALSE))</f>
        <v/>
      </c>
      <c r="L80" s="357" t="str">
        <f>IF(VLOOKUP($A80,市女,10,FALSE)="","",VLOOKUP($A80,市女,10,FALSE))</f>
        <v/>
      </c>
      <c r="M80" s="359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 x14ac:dyDescent="0.15">
      <c r="A81" s="329"/>
      <c r="B81" s="320"/>
      <c r="C81" s="359"/>
      <c r="D81" s="24" t="str">
        <f>IF($B80="","",VLOOKUP($B80,名簿,2,FALSE))</f>
        <v/>
      </c>
      <c r="E81" s="359"/>
      <c r="F81" s="359"/>
      <c r="G81" s="355"/>
      <c r="H81" s="357"/>
      <c r="I81" s="355"/>
      <c r="J81" s="357"/>
      <c r="K81" s="355"/>
      <c r="L81" s="357"/>
      <c r="M81" s="359"/>
      <c r="N81" s="361"/>
    </row>
    <row r="82" spans="1:14" ht="13.5" customHeight="1" x14ac:dyDescent="0.15">
      <c r="A82" s="329">
        <f t="shared" ref="A82" si="26">A80+1</f>
        <v>31</v>
      </c>
      <c r="B82" s="320" t="str">
        <f>IF(VLOOKUP($A82,市女,2,FALSE)="","",VLOOKUP($A82,市女,2,FALSE))</f>
        <v/>
      </c>
      <c r="C82" s="359"/>
      <c r="D82" s="25" t="str">
        <f>IF($B82="","",IF(VLOOKUP($B82,名簿,3,FALSE)="","",VLOOKUP($B82,名簿,3,FALSE)))</f>
        <v/>
      </c>
      <c r="E82" s="359" t="str">
        <f>IF($B82="","",IF(VLOOKUP($B82,名簿,4,FALSE)="","",VLOOKUP($B82,名簿,4,FALSE)))</f>
        <v/>
      </c>
      <c r="F82" s="359" t="str">
        <f>IF($B82="","",IF(VLOOKUP($B82,名簿,5,FALSE)="","",VLOOKUP($B82,名簿,5,FALSE)))</f>
        <v/>
      </c>
      <c r="G82" s="355" t="str">
        <f>IF(VLOOKUP($A82,市女,5,FALSE)="","",VLOOKUP($A82,市女,5,FALSE))</f>
        <v/>
      </c>
      <c r="H82" s="357" t="str">
        <f>IF(VLOOKUP($A82,市女,6,FALSE)="","",VLOOKUP($A82,市女,6,FALSE))</f>
        <v/>
      </c>
      <c r="I82" s="355" t="str">
        <f>IF(VLOOKUP($A82,市女,7,FALSE)="","",VLOOKUP($A82,市女,7,FALSE))</f>
        <v/>
      </c>
      <c r="J82" s="357" t="str">
        <f>IF(VLOOKUP($A82,市女,8,FALSE)="","",VLOOKUP($A82,市女,8,FALSE))</f>
        <v/>
      </c>
      <c r="K82" s="355" t="str">
        <f>IF(VLOOKUP($A82,市女,9,FALSE)="","",VLOOKUP($A82,市女,9,FALSE))</f>
        <v/>
      </c>
      <c r="L82" s="357" t="str">
        <f>IF(VLOOKUP($A82,市女,10,FALSE)="","",VLOOKUP($A82,市女,10,FALSE))</f>
        <v/>
      </c>
      <c r="M82" s="359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 x14ac:dyDescent="0.15">
      <c r="A83" s="329"/>
      <c r="B83" s="320"/>
      <c r="C83" s="359"/>
      <c r="D83" s="24" t="str">
        <f>IF($B82="","",VLOOKUP($B82,名簿,2,FALSE))</f>
        <v/>
      </c>
      <c r="E83" s="359"/>
      <c r="F83" s="359"/>
      <c r="G83" s="355"/>
      <c r="H83" s="357"/>
      <c r="I83" s="355"/>
      <c r="J83" s="357"/>
      <c r="K83" s="355"/>
      <c r="L83" s="357"/>
      <c r="M83" s="359"/>
      <c r="N83" s="361"/>
    </row>
    <row r="84" spans="1:14" ht="13.5" customHeight="1" x14ac:dyDescent="0.15">
      <c r="A84" s="329">
        <f t="shared" ref="A84" si="27">A82+1</f>
        <v>32</v>
      </c>
      <c r="B84" s="320" t="str">
        <f>IF(VLOOKUP($A84,市女,2,FALSE)="","",VLOOKUP($A84,市女,2,FALSE))</f>
        <v/>
      </c>
      <c r="C84" s="359"/>
      <c r="D84" s="25" t="str">
        <f>IF($B84="","",IF(VLOOKUP($B84,名簿,3,FALSE)="","",VLOOKUP($B84,名簿,3,FALSE)))</f>
        <v/>
      </c>
      <c r="E84" s="359" t="str">
        <f>IF($B84="","",IF(VLOOKUP($B84,名簿,4,FALSE)="","",VLOOKUP($B84,名簿,4,FALSE)))</f>
        <v/>
      </c>
      <c r="F84" s="359" t="str">
        <f>IF($B84="","",IF(VLOOKUP($B84,名簿,5,FALSE)="","",VLOOKUP($B84,名簿,5,FALSE)))</f>
        <v/>
      </c>
      <c r="G84" s="355" t="str">
        <f>IF(VLOOKUP($A84,市女,5,FALSE)="","",VLOOKUP($A84,市女,5,FALSE))</f>
        <v/>
      </c>
      <c r="H84" s="357" t="str">
        <f>IF(VLOOKUP($A84,市女,6,FALSE)="","",VLOOKUP($A84,市女,6,FALSE))</f>
        <v/>
      </c>
      <c r="I84" s="355" t="str">
        <f>IF(VLOOKUP($A84,市女,7,FALSE)="","",VLOOKUP($A84,市女,7,FALSE))</f>
        <v/>
      </c>
      <c r="J84" s="357" t="str">
        <f>IF(VLOOKUP($A84,市女,8,FALSE)="","",VLOOKUP($A84,市女,8,FALSE))</f>
        <v/>
      </c>
      <c r="K84" s="355" t="str">
        <f>IF(VLOOKUP($A84,市女,9,FALSE)="","",VLOOKUP($A84,市女,9,FALSE))</f>
        <v/>
      </c>
      <c r="L84" s="357" t="str">
        <f>IF(VLOOKUP($A84,市女,10,FALSE)="","",VLOOKUP($A84,市女,10,FALSE))</f>
        <v/>
      </c>
      <c r="M84" s="359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 x14ac:dyDescent="0.15">
      <c r="A85" s="329"/>
      <c r="B85" s="320"/>
      <c r="C85" s="359"/>
      <c r="D85" s="24" t="str">
        <f>IF($B84="","",VLOOKUP($B84,名簿,2,FALSE))</f>
        <v/>
      </c>
      <c r="E85" s="359"/>
      <c r="F85" s="359"/>
      <c r="G85" s="355"/>
      <c r="H85" s="357"/>
      <c r="I85" s="355"/>
      <c r="J85" s="357"/>
      <c r="K85" s="355"/>
      <c r="L85" s="357"/>
      <c r="M85" s="359"/>
      <c r="N85" s="361"/>
    </row>
    <row r="86" spans="1:14" ht="13.5" customHeight="1" x14ac:dyDescent="0.15">
      <c r="A86" s="329">
        <f t="shared" ref="A86" si="28">A84+1</f>
        <v>33</v>
      </c>
      <c r="B86" s="320" t="str">
        <f>IF(VLOOKUP($A86,市女,2,FALSE)="","",VLOOKUP($A86,市女,2,FALSE))</f>
        <v/>
      </c>
      <c r="C86" s="359"/>
      <c r="D86" s="25" t="str">
        <f>IF($B86="","",IF(VLOOKUP($B86,名簿,3,FALSE)="","",VLOOKUP($B86,名簿,3,FALSE)))</f>
        <v/>
      </c>
      <c r="E86" s="359" t="str">
        <f>IF($B86="","",IF(VLOOKUP($B86,名簿,4,FALSE)="","",VLOOKUP($B86,名簿,4,FALSE)))</f>
        <v/>
      </c>
      <c r="F86" s="359" t="str">
        <f>IF($B86="","",IF(VLOOKUP($B86,名簿,5,FALSE)="","",VLOOKUP($B86,名簿,5,FALSE)))</f>
        <v/>
      </c>
      <c r="G86" s="355" t="str">
        <f>IF(VLOOKUP($A86,市女,5,FALSE)="","",VLOOKUP($A86,市女,5,FALSE))</f>
        <v/>
      </c>
      <c r="H86" s="357" t="str">
        <f>IF(VLOOKUP($A86,市女,6,FALSE)="","",VLOOKUP($A86,市女,6,FALSE))</f>
        <v/>
      </c>
      <c r="I86" s="355" t="str">
        <f>IF(VLOOKUP($A86,市女,7,FALSE)="","",VLOOKUP($A86,市女,7,FALSE))</f>
        <v/>
      </c>
      <c r="J86" s="357" t="str">
        <f>IF(VLOOKUP($A86,市女,8,FALSE)="","",VLOOKUP($A86,市女,8,FALSE))</f>
        <v/>
      </c>
      <c r="K86" s="355" t="str">
        <f>IF(VLOOKUP($A86,市女,9,FALSE)="","",VLOOKUP($A86,市女,9,FALSE))</f>
        <v/>
      </c>
      <c r="L86" s="357" t="str">
        <f>IF(VLOOKUP($A86,市女,10,FALSE)="","",VLOOKUP($A86,市女,10,FALSE))</f>
        <v/>
      </c>
      <c r="M86" s="359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 x14ac:dyDescent="0.15">
      <c r="A87" s="329"/>
      <c r="B87" s="320"/>
      <c r="C87" s="359"/>
      <c r="D87" s="24" t="str">
        <f>IF($B86="","",VLOOKUP($B86,名簿,2,FALSE))</f>
        <v/>
      </c>
      <c r="E87" s="359"/>
      <c r="F87" s="359"/>
      <c r="G87" s="355"/>
      <c r="H87" s="357"/>
      <c r="I87" s="355"/>
      <c r="J87" s="357"/>
      <c r="K87" s="355"/>
      <c r="L87" s="357"/>
      <c r="M87" s="359"/>
      <c r="N87" s="361"/>
    </row>
    <row r="88" spans="1:14" ht="13.5" customHeight="1" x14ac:dyDescent="0.15">
      <c r="A88" s="329">
        <f t="shared" ref="A88" si="29">A86+1</f>
        <v>34</v>
      </c>
      <c r="B88" s="320" t="str">
        <f>IF(VLOOKUP($A88,市女,2,FALSE)="","",VLOOKUP($A88,市女,2,FALSE))</f>
        <v/>
      </c>
      <c r="C88" s="359"/>
      <c r="D88" s="25" t="str">
        <f>IF($B88="","",IF(VLOOKUP($B88,名簿,3,FALSE)="","",VLOOKUP($B88,名簿,3,FALSE)))</f>
        <v/>
      </c>
      <c r="E88" s="359" t="str">
        <f>IF($B88="","",IF(VLOOKUP($B88,名簿,4,FALSE)="","",VLOOKUP($B88,名簿,4,FALSE)))</f>
        <v/>
      </c>
      <c r="F88" s="359" t="str">
        <f>IF($B88="","",IF(VLOOKUP($B88,名簿,5,FALSE)="","",VLOOKUP($B88,名簿,5,FALSE)))</f>
        <v/>
      </c>
      <c r="G88" s="355" t="str">
        <f>IF(VLOOKUP($A88,市女,5,FALSE)="","",VLOOKUP($A88,市女,5,FALSE))</f>
        <v/>
      </c>
      <c r="H88" s="357" t="str">
        <f>IF(VLOOKUP($A88,市女,6,FALSE)="","",VLOOKUP($A88,市女,6,FALSE))</f>
        <v/>
      </c>
      <c r="I88" s="355" t="str">
        <f>IF(VLOOKUP($A88,市女,7,FALSE)="","",VLOOKUP($A88,市女,7,FALSE))</f>
        <v/>
      </c>
      <c r="J88" s="357" t="str">
        <f>IF(VLOOKUP($A88,市女,8,FALSE)="","",VLOOKUP($A88,市女,8,FALSE))</f>
        <v/>
      </c>
      <c r="K88" s="355" t="str">
        <f>IF(VLOOKUP($A88,市女,9,FALSE)="","",VLOOKUP($A88,市女,9,FALSE))</f>
        <v/>
      </c>
      <c r="L88" s="357" t="str">
        <f>IF(VLOOKUP($A88,市女,10,FALSE)="","",VLOOKUP($A88,市女,10,FALSE))</f>
        <v/>
      </c>
      <c r="M88" s="359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 x14ac:dyDescent="0.15">
      <c r="A89" s="329"/>
      <c r="B89" s="320"/>
      <c r="C89" s="359"/>
      <c r="D89" s="24" t="str">
        <f>IF($B88="","",VLOOKUP($B88,名簿,2,FALSE))</f>
        <v/>
      </c>
      <c r="E89" s="359"/>
      <c r="F89" s="359"/>
      <c r="G89" s="355"/>
      <c r="H89" s="357"/>
      <c r="I89" s="355"/>
      <c r="J89" s="357"/>
      <c r="K89" s="355"/>
      <c r="L89" s="357"/>
      <c r="M89" s="359"/>
      <c r="N89" s="361"/>
    </row>
    <row r="90" spans="1:14" ht="13.5" customHeight="1" x14ac:dyDescent="0.15">
      <c r="A90" s="329">
        <f t="shared" ref="A90" si="30">A88+1</f>
        <v>35</v>
      </c>
      <c r="B90" s="320" t="str">
        <f>IF(VLOOKUP($A90,市女,2,FALSE)="","",VLOOKUP($A90,市女,2,FALSE))</f>
        <v/>
      </c>
      <c r="C90" s="359"/>
      <c r="D90" s="25" t="str">
        <f>IF($B90="","",IF(VLOOKUP($B90,名簿,3,FALSE)="","",VLOOKUP($B90,名簿,3,FALSE)))</f>
        <v/>
      </c>
      <c r="E90" s="359" t="str">
        <f>IF($B90="","",IF(VLOOKUP($B90,名簿,4,FALSE)="","",VLOOKUP($B90,名簿,4,FALSE)))</f>
        <v/>
      </c>
      <c r="F90" s="359" t="str">
        <f>IF($B90="","",IF(VLOOKUP($B90,名簿,5,FALSE)="","",VLOOKUP($B90,名簿,5,FALSE)))</f>
        <v/>
      </c>
      <c r="G90" s="355" t="str">
        <f>IF(VLOOKUP($A90,市女,5,FALSE)="","",VLOOKUP($A90,市女,5,FALSE))</f>
        <v/>
      </c>
      <c r="H90" s="357" t="str">
        <f>IF(VLOOKUP($A90,市女,6,FALSE)="","",VLOOKUP($A90,市女,6,FALSE))</f>
        <v/>
      </c>
      <c r="I90" s="355" t="str">
        <f>IF(VLOOKUP($A90,市女,7,FALSE)="","",VLOOKUP($A90,市女,7,FALSE))</f>
        <v/>
      </c>
      <c r="J90" s="357" t="str">
        <f>IF(VLOOKUP($A90,市女,8,FALSE)="","",VLOOKUP($A90,市女,8,FALSE))</f>
        <v/>
      </c>
      <c r="K90" s="355" t="str">
        <f>IF(VLOOKUP($A90,市女,9,FALSE)="","",VLOOKUP($A90,市女,9,FALSE))</f>
        <v/>
      </c>
      <c r="L90" s="357" t="str">
        <f>IF(VLOOKUP($A90,市女,10,FALSE)="","",VLOOKUP($A90,市女,10,FALSE))</f>
        <v/>
      </c>
      <c r="M90" s="359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 x14ac:dyDescent="0.15">
      <c r="A91" s="329"/>
      <c r="B91" s="320"/>
      <c r="C91" s="359"/>
      <c r="D91" s="24" t="str">
        <f>IF($B90="","",VLOOKUP($B90,名簿,2,FALSE))</f>
        <v/>
      </c>
      <c r="E91" s="359"/>
      <c r="F91" s="359"/>
      <c r="G91" s="355"/>
      <c r="H91" s="357"/>
      <c r="I91" s="355"/>
      <c r="J91" s="357"/>
      <c r="K91" s="355"/>
      <c r="L91" s="357"/>
      <c r="M91" s="359"/>
      <c r="N91" s="361"/>
    </row>
    <row r="92" spans="1:14" ht="13.5" customHeight="1" x14ac:dyDescent="0.15">
      <c r="A92" s="329">
        <f t="shared" ref="A92" si="31">A90+1</f>
        <v>36</v>
      </c>
      <c r="B92" s="320" t="str">
        <f>IF(VLOOKUP($A92,市女,2,FALSE)="","",VLOOKUP($A92,市女,2,FALSE))</f>
        <v/>
      </c>
      <c r="C92" s="359"/>
      <c r="D92" s="25" t="str">
        <f>IF($B92="","",IF(VLOOKUP($B92,名簿,3,FALSE)="","",VLOOKUP($B92,名簿,3,FALSE)))</f>
        <v/>
      </c>
      <c r="E92" s="359" t="str">
        <f>IF($B92="","",IF(VLOOKUP($B92,名簿,4,FALSE)="","",VLOOKUP($B92,名簿,4,FALSE)))</f>
        <v/>
      </c>
      <c r="F92" s="359" t="str">
        <f>IF($B92="","",IF(VLOOKUP($B92,名簿,5,FALSE)="","",VLOOKUP($B92,名簿,5,FALSE)))</f>
        <v/>
      </c>
      <c r="G92" s="355" t="str">
        <f>IF(VLOOKUP($A92,市女,5,FALSE)="","",VLOOKUP($A92,市女,5,FALSE))</f>
        <v/>
      </c>
      <c r="H92" s="357" t="str">
        <f>IF(VLOOKUP($A92,市女,6,FALSE)="","",VLOOKUP($A92,市女,6,FALSE))</f>
        <v/>
      </c>
      <c r="I92" s="355" t="str">
        <f>IF(VLOOKUP($A92,市女,7,FALSE)="","",VLOOKUP($A92,市女,7,FALSE))</f>
        <v/>
      </c>
      <c r="J92" s="357" t="str">
        <f>IF(VLOOKUP($A92,市女,8,FALSE)="","",VLOOKUP($A92,市女,8,FALSE))</f>
        <v/>
      </c>
      <c r="K92" s="355" t="str">
        <f>IF(VLOOKUP($A92,市女,9,FALSE)="","",VLOOKUP($A92,市女,9,FALSE))</f>
        <v/>
      </c>
      <c r="L92" s="357" t="str">
        <f>IF(VLOOKUP($A92,市女,10,FALSE)="","",VLOOKUP($A92,市女,10,FALSE))</f>
        <v/>
      </c>
      <c r="M92" s="359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 x14ac:dyDescent="0.15">
      <c r="A93" s="329"/>
      <c r="B93" s="320"/>
      <c r="C93" s="359"/>
      <c r="D93" s="24" t="str">
        <f>IF($B92="","",VLOOKUP($B92,名簿,2,FALSE))</f>
        <v/>
      </c>
      <c r="E93" s="359"/>
      <c r="F93" s="359"/>
      <c r="G93" s="355"/>
      <c r="H93" s="357"/>
      <c r="I93" s="355"/>
      <c r="J93" s="357"/>
      <c r="K93" s="355"/>
      <c r="L93" s="357"/>
      <c r="M93" s="359"/>
      <c r="N93" s="361"/>
    </row>
    <row r="94" spans="1:14" ht="13.5" customHeight="1" x14ac:dyDescent="0.15">
      <c r="A94" s="329">
        <f t="shared" ref="A94" si="32">A92+1</f>
        <v>37</v>
      </c>
      <c r="B94" s="320" t="str">
        <f>IF(VLOOKUP($A94,市女,2,FALSE)="","",VLOOKUP($A94,市女,2,FALSE))</f>
        <v/>
      </c>
      <c r="C94" s="359"/>
      <c r="D94" s="25" t="str">
        <f>IF($B94="","",IF(VLOOKUP($B94,名簿,3,FALSE)="","",VLOOKUP($B94,名簿,3,FALSE)))</f>
        <v/>
      </c>
      <c r="E94" s="359" t="str">
        <f>IF($B94="","",IF(VLOOKUP($B94,名簿,4,FALSE)="","",VLOOKUP($B94,名簿,4,FALSE)))</f>
        <v/>
      </c>
      <c r="F94" s="359" t="str">
        <f>IF($B94="","",IF(VLOOKUP($B94,名簿,5,FALSE)="","",VLOOKUP($B94,名簿,5,FALSE)))</f>
        <v/>
      </c>
      <c r="G94" s="355" t="str">
        <f>IF(VLOOKUP($A94,市女,5,FALSE)="","",VLOOKUP($A94,市女,5,FALSE))</f>
        <v/>
      </c>
      <c r="H94" s="357" t="str">
        <f>IF(VLOOKUP($A94,市女,6,FALSE)="","",VLOOKUP($A94,市女,6,FALSE))</f>
        <v/>
      </c>
      <c r="I94" s="355" t="str">
        <f>IF(VLOOKUP($A94,市女,7,FALSE)="","",VLOOKUP($A94,市女,7,FALSE))</f>
        <v/>
      </c>
      <c r="J94" s="357" t="str">
        <f>IF(VLOOKUP($A94,市女,8,FALSE)="","",VLOOKUP($A94,市女,8,FALSE))</f>
        <v/>
      </c>
      <c r="K94" s="355" t="str">
        <f>IF(VLOOKUP($A94,市女,9,FALSE)="","",VLOOKUP($A94,市女,9,FALSE))</f>
        <v/>
      </c>
      <c r="L94" s="357" t="str">
        <f>IF(VLOOKUP($A94,市女,10,FALSE)="","",VLOOKUP($A94,市女,10,FALSE))</f>
        <v/>
      </c>
      <c r="M94" s="359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 x14ac:dyDescent="0.15">
      <c r="A95" s="329"/>
      <c r="B95" s="320"/>
      <c r="C95" s="359"/>
      <c r="D95" s="24" t="str">
        <f>IF($B94="","",VLOOKUP($B94,名簿,2,FALSE))</f>
        <v/>
      </c>
      <c r="E95" s="359"/>
      <c r="F95" s="359"/>
      <c r="G95" s="355"/>
      <c r="H95" s="357"/>
      <c r="I95" s="355"/>
      <c r="J95" s="357"/>
      <c r="K95" s="355"/>
      <c r="L95" s="357"/>
      <c r="M95" s="359"/>
      <c r="N95" s="361"/>
    </row>
    <row r="96" spans="1:14" ht="13.5" customHeight="1" x14ac:dyDescent="0.15">
      <c r="A96" s="329">
        <f t="shared" ref="A96" si="33">A94+1</f>
        <v>38</v>
      </c>
      <c r="B96" s="320" t="str">
        <f>IF(VLOOKUP($A96,市女,2,FALSE)="","",VLOOKUP($A96,市女,2,FALSE))</f>
        <v/>
      </c>
      <c r="C96" s="359"/>
      <c r="D96" s="25" t="str">
        <f>IF($B96="","",IF(VLOOKUP($B96,名簿,3,FALSE)="","",VLOOKUP($B96,名簿,3,FALSE)))</f>
        <v/>
      </c>
      <c r="E96" s="359" t="str">
        <f>IF($B96="","",IF(VLOOKUP($B96,名簿,4,FALSE)="","",VLOOKUP($B96,名簿,4,FALSE)))</f>
        <v/>
      </c>
      <c r="F96" s="359" t="str">
        <f>IF($B96="","",IF(VLOOKUP($B96,名簿,5,FALSE)="","",VLOOKUP($B96,名簿,5,FALSE)))</f>
        <v/>
      </c>
      <c r="G96" s="355" t="str">
        <f>IF(VLOOKUP($A96,市女,5,FALSE)="","",VLOOKUP($A96,市女,5,FALSE))</f>
        <v/>
      </c>
      <c r="H96" s="357" t="str">
        <f>IF(VLOOKUP($A96,市女,6,FALSE)="","",VLOOKUP($A96,市女,6,FALSE))</f>
        <v/>
      </c>
      <c r="I96" s="355" t="str">
        <f>IF(VLOOKUP($A96,市女,7,FALSE)="","",VLOOKUP($A96,市女,7,FALSE))</f>
        <v/>
      </c>
      <c r="J96" s="357" t="str">
        <f>IF(VLOOKUP($A96,市女,8,FALSE)="","",VLOOKUP($A96,市女,8,FALSE))</f>
        <v/>
      </c>
      <c r="K96" s="355" t="str">
        <f>IF(VLOOKUP($A96,市女,9,FALSE)="","",VLOOKUP($A96,市女,9,FALSE))</f>
        <v/>
      </c>
      <c r="L96" s="357" t="str">
        <f>IF(VLOOKUP($A96,市女,10,FALSE)="","",VLOOKUP($A96,市女,10,FALSE))</f>
        <v/>
      </c>
      <c r="M96" s="359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 x14ac:dyDescent="0.15">
      <c r="A97" s="329"/>
      <c r="B97" s="320"/>
      <c r="C97" s="359"/>
      <c r="D97" s="24" t="str">
        <f>IF($B96="","",VLOOKUP($B96,名簿,2,FALSE))</f>
        <v/>
      </c>
      <c r="E97" s="359"/>
      <c r="F97" s="359"/>
      <c r="G97" s="355"/>
      <c r="H97" s="357"/>
      <c r="I97" s="355"/>
      <c r="J97" s="357"/>
      <c r="K97" s="355"/>
      <c r="L97" s="357"/>
      <c r="M97" s="359"/>
      <c r="N97" s="361"/>
    </row>
    <row r="98" spans="1:14" ht="13.5" customHeight="1" x14ac:dyDescent="0.15">
      <c r="A98" s="329">
        <f t="shared" ref="A98" si="34">A96+1</f>
        <v>39</v>
      </c>
      <c r="B98" s="320" t="str">
        <f>IF(VLOOKUP($A98,市女,2,FALSE)="","",VLOOKUP($A98,市女,2,FALSE))</f>
        <v/>
      </c>
      <c r="C98" s="359"/>
      <c r="D98" s="25" t="str">
        <f>IF($B98="","",IF(VLOOKUP($B98,名簿,3,FALSE)="","",VLOOKUP($B98,名簿,3,FALSE)))</f>
        <v/>
      </c>
      <c r="E98" s="359" t="str">
        <f>IF($B98="","",IF(VLOOKUP($B98,名簿,4,FALSE)="","",VLOOKUP($B98,名簿,4,FALSE)))</f>
        <v/>
      </c>
      <c r="F98" s="359" t="str">
        <f>IF($B98="","",IF(VLOOKUP($B98,名簿,5,FALSE)="","",VLOOKUP($B98,名簿,5,FALSE)))</f>
        <v/>
      </c>
      <c r="G98" s="355" t="str">
        <f>IF(VLOOKUP($A98,市女,5,FALSE)="","",VLOOKUP($A98,市女,5,FALSE))</f>
        <v/>
      </c>
      <c r="H98" s="357" t="str">
        <f>IF(VLOOKUP($A98,市女,6,FALSE)="","",VLOOKUP($A98,市女,6,FALSE))</f>
        <v/>
      </c>
      <c r="I98" s="355" t="str">
        <f>IF(VLOOKUP($A98,市女,7,FALSE)="","",VLOOKUP($A98,市女,7,FALSE))</f>
        <v/>
      </c>
      <c r="J98" s="357" t="str">
        <f>IF(VLOOKUP($A98,市女,8,FALSE)="","",VLOOKUP($A98,市女,8,FALSE))</f>
        <v/>
      </c>
      <c r="K98" s="355" t="str">
        <f>IF(VLOOKUP($A98,市女,9,FALSE)="","",VLOOKUP($A98,市女,9,FALSE))</f>
        <v/>
      </c>
      <c r="L98" s="357" t="str">
        <f>IF(VLOOKUP($A98,市女,10,FALSE)="","",VLOOKUP($A98,市女,10,FALSE))</f>
        <v/>
      </c>
      <c r="M98" s="359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 x14ac:dyDescent="0.15">
      <c r="A99" s="329"/>
      <c r="B99" s="320"/>
      <c r="C99" s="359"/>
      <c r="D99" s="24" t="str">
        <f>IF($B98="","",VLOOKUP($B98,名簿,2,FALSE))</f>
        <v/>
      </c>
      <c r="E99" s="359"/>
      <c r="F99" s="359"/>
      <c r="G99" s="355"/>
      <c r="H99" s="357"/>
      <c r="I99" s="355"/>
      <c r="J99" s="357"/>
      <c r="K99" s="355"/>
      <c r="L99" s="357"/>
      <c r="M99" s="359"/>
      <c r="N99" s="361"/>
    </row>
    <row r="100" spans="1:14" ht="13.5" customHeight="1" thickBot="1" x14ac:dyDescent="0.2">
      <c r="A100" s="329">
        <f t="shared" ref="A100" si="35">A98+1</f>
        <v>40</v>
      </c>
      <c r="B100" s="308" t="str">
        <f>IF(VLOOKUP($A100,市女,2,FALSE)="","",VLOOKUP($A100,市女,2,FALSE))</f>
        <v/>
      </c>
      <c r="C100" s="362"/>
      <c r="D100" s="25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64" t="str">
        <f>IF(VLOOKUP($A100,市女,5,FALSE)="","",VLOOKUP($A100,市女,5,FALSE))</f>
        <v/>
      </c>
      <c r="H100" s="357" t="str">
        <f>IF(VLOOKUP($A100,市女,6,FALSE)="","",VLOOKUP($A100,市女,6,FALSE))</f>
        <v/>
      </c>
      <c r="I100" s="364" t="str">
        <f>IF(VLOOKUP($A100,市女,7,FALSE)="","",VLOOKUP($A100,市女,7,FALSE))</f>
        <v/>
      </c>
      <c r="J100" s="357" t="str">
        <f>IF(VLOOKUP($A100,市女,8,FALSE)="","",VLOOKUP($A100,市女,8,FALSE))</f>
        <v/>
      </c>
      <c r="K100" s="364" t="str">
        <f>IF(VLOOKUP($A100,市女,9,FALSE)="","",VLOOKUP($A100,市女,9,FALSE))</f>
        <v/>
      </c>
      <c r="L100" s="357" t="str">
        <f>IF(VLOOKUP($A100,市女,10,FALSE)="","",VLOOKUP($A100,市女,10,FALSE))</f>
        <v/>
      </c>
      <c r="M100" s="362" t="str">
        <f>IF($B100="","",IF(VLOOKUP($B100,名簿,7,FALSE)="","",VLOOKUP($B100,名簿,7,FALSE)))</f>
        <v/>
      </c>
      <c r="N100" s="366" t="str">
        <f>IF($B100="","",IF(VLOOKUP($B100,名簿,8,FALSE)="","",VLOOKUP($B100,名簿,8,FALSE)))</f>
        <v/>
      </c>
    </row>
    <row r="101" spans="1:14" ht="21.75" customHeight="1" thickBot="1" x14ac:dyDescent="0.2">
      <c r="A101" s="347"/>
      <c r="B101" s="309"/>
      <c r="C101" s="363"/>
      <c r="D101" s="26" t="str">
        <f>IF($B100="","",VLOOKUP($B100,名簿,2,FALSE))</f>
        <v/>
      </c>
      <c r="E101" s="363"/>
      <c r="F101" s="363"/>
      <c r="G101" s="365"/>
      <c r="H101" s="368"/>
      <c r="I101" s="365"/>
      <c r="J101" s="368"/>
      <c r="K101" s="365"/>
      <c r="L101" s="368"/>
      <c r="M101" s="363"/>
      <c r="N101" s="367"/>
    </row>
    <row r="102" spans="1:14" ht="18" customHeight="1" thickBot="1" x14ac:dyDescent="0.2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 x14ac:dyDescent="0.15">
      <c r="D103" s="312" t="s">
        <v>10</v>
      </c>
      <c r="E103" s="313"/>
      <c r="F103" s="314"/>
      <c r="G103" s="325" t="s">
        <v>11</v>
      </c>
      <c r="H103" s="321" t="str">
        <f>IF(SUM(市選入力!$F$4,市選入力!$Q$4)=0,"",SUM(市選入力!$F$4,市選入力!$Q$4))</f>
        <v/>
      </c>
      <c r="I103" s="323" t="str">
        <f>IF(H103="","",H103*名簿!$L$7)</f>
        <v/>
      </c>
      <c r="J103" s="325" t="s">
        <v>14</v>
      </c>
      <c r="K103" s="321" t="str">
        <f>IF(SUM(市選入力!$G$4,市選入力!$R$4)=0,"",SUM(市選入力!$G$4,市選入力!$R$4))</f>
        <v/>
      </c>
      <c r="L103" s="323" t="str">
        <f>IF(K103="","",K103*名簿!$L$8)</f>
        <v/>
      </c>
      <c r="M103" s="325" t="s">
        <v>12</v>
      </c>
      <c r="N103" s="318">
        <f>SUM($I$50,$L$50)</f>
        <v>0</v>
      </c>
    </row>
    <row r="104" spans="1:14" ht="18" customHeight="1" thickBot="1" x14ac:dyDescent="0.2">
      <c r="A104" s="115" t="s">
        <v>22</v>
      </c>
      <c r="C104" s="22">
        <f>C51+1</f>
        <v>2</v>
      </c>
      <c r="D104" s="315"/>
      <c r="E104" s="316"/>
      <c r="F104" s="317"/>
      <c r="G104" s="326"/>
      <c r="H104" s="322"/>
      <c r="I104" s="324"/>
      <c r="J104" s="326"/>
      <c r="K104" s="322"/>
      <c r="L104" s="324"/>
      <c r="M104" s="326"/>
      <c r="N104" s="319"/>
    </row>
    <row r="105" spans="1:14" ht="18" customHeight="1" x14ac:dyDescent="0.15">
      <c r="M105" s="313" t="s">
        <v>13</v>
      </c>
      <c r="N105" s="313"/>
    </row>
    <row r="106" spans="1:14" ht="13.5" customHeight="1" x14ac:dyDescent="0.15">
      <c r="A106" s="306" t="s">
        <v>0</v>
      </c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1:14" ht="30" customHeight="1" thickBot="1" x14ac:dyDescent="0.2">
      <c r="C107" s="4"/>
      <c r="D107" s="130">
        <f>名簿!$L$4</f>
        <v>30</v>
      </c>
      <c r="E107" s="332" t="str">
        <f>市選入力!$A$1</f>
        <v>厚木市陸上競技選手権</v>
      </c>
      <c r="F107" s="332"/>
      <c r="G107" s="332"/>
      <c r="H107" s="332"/>
      <c r="I107" s="332"/>
      <c r="J107" s="332"/>
      <c r="K107" s="332"/>
      <c r="L107" s="5"/>
      <c r="M107" s="6" t="s">
        <v>20</v>
      </c>
    </row>
    <row r="108" spans="1:14" ht="30" customHeight="1" x14ac:dyDescent="0.15">
      <c r="C108" s="7" t="s">
        <v>3</v>
      </c>
      <c r="D108" s="333">
        <f>名簿!$D$2</f>
        <v>0</v>
      </c>
      <c r="E108" s="334"/>
      <c r="F108" s="334"/>
      <c r="G108" s="334"/>
      <c r="H108" s="334"/>
      <c r="I108" s="334"/>
      <c r="J108" s="335"/>
      <c r="K108" s="8"/>
      <c r="L108" s="114"/>
      <c r="M108" s="119"/>
    </row>
    <row r="109" spans="1:14" ht="30" customHeight="1" x14ac:dyDescent="0.15">
      <c r="C109" s="9" t="s">
        <v>4</v>
      </c>
      <c r="D109" s="336">
        <f>名簿!$D$4</f>
        <v>0</v>
      </c>
      <c r="E109" s="337"/>
      <c r="F109" s="337"/>
      <c r="G109" s="337"/>
      <c r="H109" s="337"/>
      <c r="I109" s="337"/>
      <c r="J109" s="338"/>
      <c r="K109" s="10"/>
      <c r="L109" s="11"/>
      <c r="M109" s="12"/>
    </row>
    <row r="110" spans="1:14" ht="30" customHeight="1" x14ac:dyDescent="0.15">
      <c r="C110" s="13" t="s">
        <v>21</v>
      </c>
      <c r="D110" s="336">
        <f>名簿!$D$5</f>
        <v>0</v>
      </c>
      <c r="E110" s="337"/>
      <c r="F110" s="337"/>
      <c r="G110" s="337"/>
      <c r="H110" s="337"/>
      <c r="I110" s="337"/>
      <c r="J110" s="338"/>
      <c r="K110" s="10"/>
      <c r="L110" s="11"/>
      <c r="M110" s="12"/>
    </row>
    <row r="111" spans="1:14" ht="30" customHeight="1" thickBot="1" x14ac:dyDescent="0.2">
      <c r="C111" s="14" t="s">
        <v>5</v>
      </c>
      <c r="D111" s="339">
        <f>名簿!$D$6</f>
        <v>0</v>
      </c>
      <c r="E111" s="340"/>
      <c r="F111" s="340"/>
      <c r="G111" s="340"/>
      <c r="H111" s="340">
        <f>名簿!$D$7</f>
        <v>0</v>
      </c>
      <c r="I111" s="340"/>
      <c r="J111" s="341"/>
      <c r="K111" s="15" t="s">
        <v>23</v>
      </c>
      <c r="L111" s="16" t="s">
        <v>24</v>
      </c>
      <c r="M111" s="120"/>
    </row>
    <row r="112" spans="1:14" ht="22.5" customHeight="1" thickBot="1" x14ac:dyDescent="0.2"/>
    <row r="113" spans="1:14" ht="18" customHeight="1" x14ac:dyDescent="0.15">
      <c r="A113" s="325"/>
      <c r="B113" s="350" t="s">
        <v>86</v>
      </c>
      <c r="C113" s="116" t="s">
        <v>6</v>
      </c>
      <c r="D113" s="112" t="s">
        <v>16</v>
      </c>
      <c r="E113" s="330" t="s">
        <v>15</v>
      </c>
      <c r="F113" s="330" t="s">
        <v>68</v>
      </c>
      <c r="G113" s="330" t="s">
        <v>10</v>
      </c>
      <c r="H113" s="330"/>
      <c r="I113" s="330"/>
      <c r="J113" s="330"/>
      <c r="K113" s="330"/>
      <c r="L113" s="330"/>
      <c r="M113" s="330" t="s">
        <v>66</v>
      </c>
      <c r="N113" s="331" t="s">
        <v>9</v>
      </c>
    </row>
    <row r="114" spans="1:14" ht="18" customHeight="1" thickBot="1" x14ac:dyDescent="0.2">
      <c r="A114" s="326"/>
      <c r="B114" s="351"/>
      <c r="C114" s="117" t="s">
        <v>7</v>
      </c>
      <c r="D114" s="113" t="s">
        <v>65</v>
      </c>
      <c r="E114" s="308"/>
      <c r="F114" s="308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08"/>
      <c r="N114" s="310"/>
    </row>
    <row r="115" spans="1:14" ht="13.5" customHeight="1" thickBot="1" x14ac:dyDescent="0.2">
      <c r="A115" s="348">
        <f>A62+20</f>
        <v>41</v>
      </c>
      <c r="B115" s="330" t="str">
        <f>IF(VLOOKUP($A115,市女,2,FALSE)="","",VLOOKUP($A115,市女,2,FALSE))</f>
        <v/>
      </c>
      <c r="C115" s="358"/>
      <c r="D115" s="23" t="str">
        <f>IF($B115="","",IF(VLOOKUP($B115,名簿,3,FALSE)="","",VLOOKUP($B115,名簿,3,FALSE)))</f>
        <v/>
      </c>
      <c r="E115" s="358" t="str">
        <f>IF($B115="","",IF(VLOOKUP($B115,名簿,4,FALSE)="","",VLOOKUP($B115,名簿,4,FALSE)))</f>
        <v/>
      </c>
      <c r="F115" s="358" t="str">
        <f>IF($B115="","",IF(VLOOKUP($B115,名簿,5,FALSE)="","",VLOOKUP($B115,名簿,5,FALSE)))</f>
        <v/>
      </c>
      <c r="G115" s="354" t="str">
        <f>IF(VLOOKUP($A115,市女,5,FALSE)="","",VLOOKUP($A115,市女,5,FALSE))</f>
        <v/>
      </c>
      <c r="H115" s="356" t="str">
        <f>IF(VLOOKUP($A115,市女,6,FALSE)="","",VLOOKUP($A115,市女,6,FALSE))</f>
        <v/>
      </c>
      <c r="I115" s="354" t="str">
        <f>IF(VLOOKUP($A115,市女,7,FALSE)="","",VLOOKUP($A115,市女,7,FALSE))</f>
        <v/>
      </c>
      <c r="J115" s="356" t="str">
        <f>IF(VLOOKUP($A115,市女,8,FALSE)="","",VLOOKUP($A115,市女,8,FALSE))</f>
        <v/>
      </c>
      <c r="K115" s="354" t="str">
        <f>IF(VLOOKUP($A115,市女,9,FALSE)="","",VLOOKUP($A115,市女,9,FALSE))</f>
        <v/>
      </c>
      <c r="L115" s="356" t="str">
        <f>IF(VLOOKUP($A115,市女,10,FALSE)="","",VLOOKUP($A115,市女,10,FALSE))</f>
        <v/>
      </c>
      <c r="M115" s="358" t="str">
        <f>IF($B115="","",IF(VLOOKUP($B115,名簿,7,FALSE)="","",VLOOKUP($B115,名簿,7,FALSE)))</f>
        <v/>
      </c>
      <c r="N115" s="360" t="str">
        <f>IF($B115="","",IF(VLOOKUP($B115,名簿,8,FALSE)="","",VLOOKUP($B115,名簿,8,FALSE)))</f>
        <v/>
      </c>
    </row>
    <row r="116" spans="1:14" ht="22.5" customHeight="1" x14ac:dyDescent="0.15">
      <c r="A116" s="349"/>
      <c r="B116" s="320"/>
      <c r="C116" s="359"/>
      <c r="D116" s="24" t="str">
        <f>IF($B115="","",VLOOKUP($B115,名簿,2,FALSE))</f>
        <v/>
      </c>
      <c r="E116" s="359"/>
      <c r="F116" s="359"/>
      <c r="G116" s="355"/>
      <c r="H116" s="357"/>
      <c r="I116" s="355"/>
      <c r="J116" s="357"/>
      <c r="K116" s="355"/>
      <c r="L116" s="357"/>
      <c r="M116" s="359"/>
      <c r="N116" s="361"/>
    </row>
    <row r="117" spans="1:14" ht="13.5" customHeight="1" x14ac:dyDescent="0.15">
      <c r="A117" s="329">
        <f>A115+1</f>
        <v>42</v>
      </c>
      <c r="B117" s="320" t="str">
        <f>IF(VLOOKUP($A117,市女,2,FALSE)="","",VLOOKUP($A117,市女,2,FALSE))</f>
        <v/>
      </c>
      <c r="C117" s="359"/>
      <c r="D117" s="25" t="str">
        <f>IF($B117="","",IF(VLOOKUP($B117,名簿,3,FALSE)="","",VLOOKUP($B117,名簿,3,FALSE)))</f>
        <v/>
      </c>
      <c r="E117" s="359" t="str">
        <f>IF($B117="","",IF(VLOOKUP($B117,名簿,4,FALSE)="","",VLOOKUP($B117,名簿,4,FALSE)))</f>
        <v/>
      </c>
      <c r="F117" s="359" t="str">
        <f>IF($B117="","",IF(VLOOKUP($B117,名簿,5,FALSE)="","",VLOOKUP($B117,名簿,5,FALSE)))</f>
        <v/>
      </c>
      <c r="G117" s="355" t="str">
        <f>IF(VLOOKUP($A117,市女,5,FALSE)="","",VLOOKUP($A117,市女,5,FALSE))</f>
        <v/>
      </c>
      <c r="H117" s="357" t="str">
        <f>IF(VLOOKUP($A117,市女,6,FALSE)="","",VLOOKUP($A117,市女,6,FALSE))</f>
        <v/>
      </c>
      <c r="I117" s="355" t="str">
        <f>IF(VLOOKUP($A117,市女,7,FALSE)="","",VLOOKUP($A117,市女,7,FALSE))</f>
        <v/>
      </c>
      <c r="J117" s="357" t="str">
        <f>IF(VLOOKUP($A117,市女,8,FALSE)="","",VLOOKUP($A117,市女,8,FALSE))</f>
        <v/>
      </c>
      <c r="K117" s="355" t="str">
        <f>IF(VLOOKUP($A117,市女,9,FALSE)="","",VLOOKUP($A117,市女,9,FALSE))</f>
        <v/>
      </c>
      <c r="L117" s="357" t="str">
        <f>IF(VLOOKUP($A117,市女,10,FALSE)="","",VLOOKUP($A117,市女,10,FALSE))</f>
        <v/>
      </c>
      <c r="M117" s="359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 x14ac:dyDescent="0.15">
      <c r="A118" s="329"/>
      <c r="B118" s="320"/>
      <c r="C118" s="359"/>
      <c r="D118" s="24" t="str">
        <f>IF($B117="","",VLOOKUP($B117,名簿,2,FALSE))</f>
        <v/>
      </c>
      <c r="E118" s="359"/>
      <c r="F118" s="359"/>
      <c r="G118" s="355"/>
      <c r="H118" s="357"/>
      <c r="I118" s="355"/>
      <c r="J118" s="357"/>
      <c r="K118" s="355"/>
      <c r="L118" s="357"/>
      <c r="M118" s="359"/>
      <c r="N118" s="361"/>
    </row>
    <row r="119" spans="1:14" ht="13.5" customHeight="1" x14ac:dyDescent="0.15">
      <c r="A119" s="329">
        <f t="shared" ref="A119" si="36">A117+1</f>
        <v>43</v>
      </c>
      <c r="B119" s="320" t="str">
        <f>IF(VLOOKUP($A119,市女,2,FALSE)="","",VLOOKUP($A119,市女,2,FALSE))</f>
        <v/>
      </c>
      <c r="C119" s="359"/>
      <c r="D119" s="25" t="str">
        <f>IF($B119="","",IF(VLOOKUP($B119,名簿,3,FALSE)="","",VLOOKUP($B119,名簿,3,FALSE)))</f>
        <v/>
      </c>
      <c r="E119" s="359" t="str">
        <f>IF($B119="","",IF(VLOOKUP($B119,名簿,4,FALSE)="","",VLOOKUP($B119,名簿,4,FALSE)))</f>
        <v/>
      </c>
      <c r="F119" s="359" t="str">
        <f>IF($B119="","",IF(VLOOKUP($B119,名簿,5,FALSE)="","",VLOOKUP($B119,名簿,5,FALSE)))</f>
        <v/>
      </c>
      <c r="G119" s="355" t="str">
        <f>IF(VLOOKUP($A119,市女,5,FALSE)="","",VLOOKUP($A119,市女,5,FALSE))</f>
        <v/>
      </c>
      <c r="H119" s="357" t="str">
        <f>IF(VLOOKUP($A119,市女,6,FALSE)="","",VLOOKUP($A119,市女,6,FALSE))</f>
        <v/>
      </c>
      <c r="I119" s="355" t="str">
        <f>IF(VLOOKUP($A119,市女,7,FALSE)="","",VLOOKUP($A119,市女,7,FALSE))</f>
        <v/>
      </c>
      <c r="J119" s="357" t="str">
        <f>IF(VLOOKUP($A119,市女,8,FALSE)="","",VLOOKUP($A119,市女,8,FALSE))</f>
        <v/>
      </c>
      <c r="K119" s="355" t="str">
        <f>IF(VLOOKUP($A119,市女,9,FALSE)="","",VLOOKUP($A119,市女,9,FALSE))</f>
        <v/>
      </c>
      <c r="L119" s="357" t="str">
        <f>IF(VLOOKUP($A119,市女,10,FALSE)="","",VLOOKUP($A119,市女,10,FALSE))</f>
        <v/>
      </c>
      <c r="M119" s="359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 x14ac:dyDescent="0.15">
      <c r="A120" s="329"/>
      <c r="B120" s="320"/>
      <c r="C120" s="359"/>
      <c r="D120" s="24" t="str">
        <f>IF($B119="","",VLOOKUP($B119,名簿,2,FALSE))</f>
        <v/>
      </c>
      <c r="E120" s="359"/>
      <c r="F120" s="359"/>
      <c r="G120" s="355"/>
      <c r="H120" s="357"/>
      <c r="I120" s="355"/>
      <c r="J120" s="357"/>
      <c r="K120" s="355"/>
      <c r="L120" s="357"/>
      <c r="M120" s="359"/>
      <c r="N120" s="361"/>
    </row>
    <row r="121" spans="1:14" ht="13.5" customHeight="1" x14ac:dyDescent="0.15">
      <c r="A121" s="329">
        <f t="shared" ref="A121" si="37">A119+1</f>
        <v>44</v>
      </c>
      <c r="B121" s="320" t="str">
        <f>IF(VLOOKUP($A121,市女,2,FALSE)="","",VLOOKUP($A121,市女,2,FALSE))</f>
        <v/>
      </c>
      <c r="C121" s="359"/>
      <c r="D121" s="25" t="str">
        <f>IF($B121="","",IF(VLOOKUP($B121,名簿,3,FALSE)="","",VLOOKUP($B121,名簿,3,FALSE)))</f>
        <v/>
      </c>
      <c r="E121" s="359" t="str">
        <f>IF($B121="","",IF(VLOOKUP($B121,名簿,4,FALSE)="","",VLOOKUP($B121,名簿,4,FALSE)))</f>
        <v/>
      </c>
      <c r="F121" s="359" t="str">
        <f>IF($B121="","",IF(VLOOKUP($B121,名簿,5,FALSE)="","",VLOOKUP($B121,名簿,5,FALSE)))</f>
        <v/>
      </c>
      <c r="G121" s="355" t="str">
        <f>IF(VLOOKUP($A121,市女,5,FALSE)="","",VLOOKUP($A121,市女,5,FALSE))</f>
        <v/>
      </c>
      <c r="H121" s="357" t="str">
        <f>IF(VLOOKUP($A121,市女,6,FALSE)="","",VLOOKUP($A121,市女,6,FALSE))</f>
        <v/>
      </c>
      <c r="I121" s="355" t="str">
        <f>IF(VLOOKUP($A121,市女,7,FALSE)="","",VLOOKUP($A121,市女,7,FALSE))</f>
        <v/>
      </c>
      <c r="J121" s="357" t="str">
        <f>IF(VLOOKUP($A121,市女,8,FALSE)="","",VLOOKUP($A121,市女,8,FALSE))</f>
        <v/>
      </c>
      <c r="K121" s="355" t="str">
        <f>IF(VLOOKUP($A121,市女,9,FALSE)="","",VLOOKUP($A121,市女,9,FALSE))</f>
        <v/>
      </c>
      <c r="L121" s="357" t="str">
        <f>IF(VLOOKUP($A121,市女,10,FALSE)="","",VLOOKUP($A121,市女,10,FALSE))</f>
        <v/>
      </c>
      <c r="M121" s="359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 x14ac:dyDescent="0.15">
      <c r="A122" s="329"/>
      <c r="B122" s="320"/>
      <c r="C122" s="359"/>
      <c r="D122" s="24" t="str">
        <f>IF($B121="","",VLOOKUP($B121,名簿,2,FALSE))</f>
        <v/>
      </c>
      <c r="E122" s="359"/>
      <c r="F122" s="359"/>
      <c r="G122" s="355"/>
      <c r="H122" s="357"/>
      <c r="I122" s="355"/>
      <c r="J122" s="357"/>
      <c r="K122" s="355"/>
      <c r="L122" s="357"/>
      <c r="M122" s="359"/>
      <c r="N122" s="361"/>
    </row>
    <row r="123" spans="1:14" ht="13.5" customHeight="1" x14ac:dyDescent="0.15">
      <c r="A123" s="329">
        <f t="shared" ref="A123" si="38">A121+1</f>
        <v>45</v>
      </c>
      <c r="B123" s="320" t="str">
        <f>IF(VLOOKUP($A123,市女,2,FALSE)="","",VLOOKUP($A123,市女,2,FALSE))</f>
        <v/>
      </c>
      <c r="C123" s="359"/>
      <c r="D123" s="25" t="str">
        <f>IF($B123="","",IF(VLOOKUP($B123,名簿,3,FALSE)="","",VLOOKUP($B123,名簿,3,FALSE)))</f>
        <v/>
      </c>
      <c r="E123" s="359" t="str">
        <f>IF($B123="","",IF(VLOOKUP($B123,名簿,4,FALSE)="","",VLOOKUP($B123,名簿,4,FALSE)))</f>
        <v/>
      </c>
      <c r="F123" s="359" t="str">
        <f>IF($B123="","",IF(VLOOKUP($B123,名簿,5,FALSE)="","",VLOOKUP($B123,名簿,5,FALSE)))</f>
        <v/>
      </c>
      <c r="G123" s="355" t="str">
        <f>IF(VLOOKUP($A123,市女,5,FALSE)="","",VLOOKUP($A123,市女,5,FALSE))</f>
        <v/>
      </c>
      <c r="H123" s="357" t="str">
        <f>IF(VLOOKUP($A123,市女,6,FALSE)="","",VLOOKUP($A123,市女,6,FALSE))</f>
        <v/>
      </c>
      <c r="I123" s="355" t="str">
        <f>IF(VLOOKUP($A123,市女,7,FALSE)="","",VLOOKUP($A123,市女,7,FALSE))</f>
        <v/>
      </c>
      <c r="J123" s="357" t="str">
        <f>IF(VLOOKUP($A123,市女,8,FALSE)="","",VLOOKUP($A123,市女,8,FALSE))</f>
        <v/>
      </c>
      <c r="K123" s="355" t="str">
        <f>IF(VLOOKUP($A123,市女,9,FALSE)="","",VLOOKUP($A123,市女,9,FALSE))</f>
        <v/>
      </c>
      <c r="L123" s="357" t="str">
        <f>IF(VLOOKUP($A123,市女,10,FALSE)="","",VLOOKUP($A123,市女,10,FALSE))</f>
        <v/>
      </c>
      <c r="M123" s="359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 x14ac:dyDescent="0.15">
      <c r="A124" s="329"/>
      <c r="B124" s="320"/>
      <c r="C124" s="359"/>
      <c r="D124" s="24" t="str">
        <f>IF($B123="","",VLOOKUP($B123,名簿,2,FALSE))</f>
        <v/>
      </c>
      <c r="E124" s="359"/>
      <c r="F124" s="359"/>
      <c r="G124" s="355"/>
      <c r="H124" s="357"/>
      <c r="I124" s="355"/>
      <c r="J124" s="357"/>
      <c r="K124" s="355"/>
      <c r="L124" s="357"/>
      <c r="M124" s="359"/>
      <c r="N124" s="361"/>
    </row>
    <row r="125" spans="1:14" ht="13.5" customHeight="1" x14ac:dyDescent="0.15">
      <c r="A125" s="329">
        <f t="shared" ref="A125" si="39">A123+1</f>
        <v>46</v>
      </c>
      <c r="B125" s="320" t="str">
        <f>IF(VLOOKUP($A125,市女,2,FALSE)="","",VLOOKUP($A125,市女,2,FALSE))</f>
        <v/>
      </c>
      <c r="C125" s="359"/>
      <c r="D125" s="25" t="str">
        <f>IF($B125="","",IF(VLOOKUP($B125,名簿,3,FALSE)="","",VLOOKUP($B125,名簿,3,FALSE)))</f>
        <v/>
      </c>
      <c r="E125" s="359" t="str">
        <f>IF($B125="","",IF(VLOOKUP($B125,名簿,4,FALSE)="","",VLOOKUP($B125,名簿,4,FALSE)))</f>
        <v/>
      </c>
      <c r="F125" s="359" t="str">
        <f>IF($B125="","",IF(VLOOKUP($B125,名簿,5,FALSE)="","",VLOOKUP($B125,名簿,5,FALSE)))</f>
        <v/>
      </c>
      <c r="G125" s="355" t="str">
        <f>IF(VLOOKUP($A125,市女,5,FALSE)="","",VLOOKUP($A125,市女,5,FALSE))</f>
        <v/>
      </c>
      <c r="H125" s="357" t="str">
        <f>IF(VLOOKUP($A125,市女,6,FALSE)="","",VLOOKUP($A125,市女,6,FALSE))</f>
        <v/>
      </c>
      <c r="I125" s="355" t="str">
        <f>IF(VLOOKUP($A125,市女,7,FALSE)="","",VLOOKUP($A125,市女,7,FALSE))</f>
        <v/>
      </c>
      <c r="J125" s="357" t="str">
        <f>IF(VLOOKUP($A125,市女,8,FALSE)="","",VLOOKUP($A125,市女,8,FALSE))</f>
        <v/>
      </c>
      <c r="K125" s="355" t="str">
        <f>IF(VLOOKUP($A125,市女,9,FALSE)="","",VLOOKUP($A125,市女,9,FALSE))</f>
        <v/>
      </c>
      <c r="L125" s="357" t="str">
        <f>IF(VLOOKUP($A125,市女,10,FALSE)="","",VLOOKUP($A125,市女,10,FALSE))</f>
        <v/>
      </c>
      <c r="M125" s="359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 x14ac:dyDescent="0.15">
      <c r="A126" s="329"/>
      <c r="B126" s="320"/>
      <c r="C126" s="359"/>
      <c r="D126" s="24" t="str">
        <f>IF($B125="","",VLOOKUP($B125,名簿,2,FALSE))</f>
        <v/>
      </c>
      <c r="E126" s="359"/>
      <c r="F126" s="359"/>
      <c r="G126" s="355"/>
      <c r="H126" s="357"/>
      <c r="I126" s="355"/>
      <c r="J126" s="357"/>
      <c r="K126" s="355"/>
      <c r="L126" s="357"/>
      <c r="M126" s="359"/>
      <c r="N126" s="361"/>
    </row>
    <row r="127" spans="1:14" ht="13.5" customHeight="1" x14ac:dyDescent="0.15">
      <c r="A127" s="329">
        <f t="shared" ref="A127" si="40">A125+1</f>
        <v>47</v>
      </c>
      <c r="B127" s="320" t="str">
        <f>IF(VLOOKUP($A127,市女,2,FALSE)="","",VLOOKUP($A127,市女,2,FALSE))</f>
        <v/>
      </c>
      <c r="C127" s="359"/>
      <c r="D127" s="25" t="str">
        <f>IF($B127="","",IF(VLOOKUP($B127,名簿,3,FALSE)="","",VLOOKUP($B127,名簿,3,FALSE)))</f>
        <v/>
      </c>
      <c r="E127" s="359" t="str">
        <f>IF($B127="","",IF(VLOOKUP($B127,名簿,4,FALSE)="","",VLOOKUP($B127,名簿,4,FALSE)))</f>
        <v/>
      </c>
      <c r="F127" s="359" t="str">
        <f>IF($B127="","",IF(VLOOKUP($B127,名簿,5,FALSE)="","",VLOOKUP($B127,名簿,5,FALSE)))</f>
        <v/>
      </c>
      <c r="G127" s="355" t="str">
        <f>IF(VLOOKUP($A127,市女,5,FALSE)="","",VLOOKUP($A127,市女,5,FALSE))</f>
        <v/>
      </c>
      <c r="H127" s="357" t="str">
        <f>IF(VLOOKUP($A127,市女,6,FALSE)="","",VLOOKUP($A127,市女,6,FALSE))</f>
        <v/>
      </c>
      <c r="I127" s="355" t="str">
        <f>IF(VLOOKUP($A127,市女,7,FALSE)="","",VLOOKUP($A127,市女,7,FALSE))</f>
        <v/>
      </c>
      <c r="J127" s="357" t="str">
        <f>IF(VLOOKUP($A127,市女,8,FALSE)="","",VLOOKUP($A127,市女,8,FALSE))</f>
        <v/>
      </c>
      <c r="K127" s="355" t="str">
        <f>IF(VLOOKUP($A127,市女,9,FALSE)="","",VLOOKUP($A127,市女,9,FALSE))</f>
        <v/>
      </c>
      <c r="L127" s="357" t="str">
        <f>IF(VLOOKUP($A127,市女,10,FALSE)="","",VLOOKUP($A127,市女,10,FALSE))</f>
        <v/>
      </c>
      <c r="M127" s="359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 x14ac:dyDescent="0.15">
      <c r="A128" s="329"/>
      <c r="B128" s="320"/>
      <c r="C128" s="359"/>
      <c r="D128" s="24" t="str">
        <f>IF($B127="","",VLOOKUP($B127,名簿,2,FALSE))</f>
        <v/>
      </c>
      <c r="E128" s="359"/>
      <c r="F128" s="359"/>
      <c r="G128" s="355"/>
      <c r="H128" s="357"/>
      <c r="I128" s="355"/>
      <c r="J128" s="357"/>
      <c r="K128" s="355"/>
      <c r="L128" s="357"/>
      <c r="M128" s="359"/>
      <c r="N128" s="361"/>
    </row>
    <row r="129" spans="1:14" ht="13.5" customHeight="1" x14ac:dyDescent="0.15">
      <c r="A129" s="329">
        <f t="shared" ref="A129" si="41">A127+1</f>
        <v>48</v>
      </c>
      <c r="B129" s="320" t="str">
        <f>IF(VLOOKUP($A129,市女,2,FALSE)="","",VLOOKUP($A129,市女,2,FALSE))</f>
        <v/>
      </c>
      <c r="C129" s="359"/>
      <c r="D129" s="25" t="str">
        <f>IF($B129="","",IF(VLOOKUP($B129,名簿,3,FALSE)="","",VLOOKUP($B129,名簿,3,FALSE)))</f>
        <v/>
      </c>
      <c r="E129" s="359" t="str">
        <f>IF($B129="","",IF(VLOOKUP($B129,名簿,4,FALSE)="","",VLOOKUP($B129,名簿,4,FALSE)))</f>
        <v/>
      </c>
      <c r="F129" s="359" t="str">
        <f>IF($B129="","",IF(VLOOKUP($B129,名簿,5,FALSE)="","",VLOOKUP($B129,名簿,5,FALSE)))</f>
        <v/>
      </c>
      <c r="G129" s="355" t="str">
        <f>IF(VLOOKUP($A129,市女,5,FALSE)="","",VLOOKUP($A129,市女,5,FALSE))</f>
        <v/>
      </c>
      <c r="H129" s="357" t="str">
        <f>IF(VLOOKUP($A129,市女,6,FALSE)="","",VLOOKUP($A129,市女,6,FALSE))</f>
        <v/>
      </c>
      <c r="I129" s="355" t="str">
        <f>IF(VLOOKUP($A129,市女,7,FALSE)="","",VLOOKUP($A129,市女,7,FALSE))</f>
        <v/>
      </c>
      <c r="J129" s="357" t="str">
        <f>IF(VLOOKUP($A129,市女,8,FALSE)="","",VLOOKUP($A129,市女,8,FALSE))</f>
        <v/>
      </c>
      <c r="K129" s="355" t="str">
        <f>IF(VLOOKUP($A129,市女,9,FALSE)="","",VLOOKUP($A129,市女,9,FALSE))</f>
        <v/>
      </c>
      <c r="L129" s="357" t="str">
        <f>IF(VLOOKUP($A129,市女,10,FALSE)="","",VLOOKUP($A129,市女,10,FALSE))</f>
        <v/>
      </c>
      <c r="M129" s="359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 x14ac:dyDescent="0.15">
      <c r="A130" s="329"/>
      <c r="B130" s="320"/>
      <c r="C130" s="359"/>
      <c r="D130" s="24" t="str">
        <f>IF($B129="","",VLOOKUP($B129,名簿,2,FALSE))</f>
        <v/>
      </c>
      <c r="E130" s="359"/>
      <c r="F130" s="359"/>
      <c r="G130" s="355"/>
      <c r="H130" s="357"/>
      <c r="I130" s="355"/>
      <c r="J130" s="357"/>
      <c r="K130" s="355"/>
      <c r="L130" s="357"/>
      <c r="M130" s="359"/>
      <c r="N130" s="361"/>
    </row>
    <row r="131" spans="1:14" ht="13.5" customHeight="1" x14ac:dyDescent="0.15">
      <c r="A131" s="329">
        <f t="shared" ref="A131" si="42">A129+1</f>
        <v>49</v>
      </c>
      <c r="B131" s="320" t="str">
        <f>IF(VLOOKUP($A131,市女,2,FALSE)="","",VLOOKUP($A131,市女,2,FALSE))</f>
        <v/>
      </c>
      <c r="C131" s="359"/>
      <c r="D131" s="25" t="str">
        <f>IF($B131="","",IF(VLOOKUP($B131,名簿,3,FALSE)="","",VLOOKUP($B131,名簿,3,FALSE)))</f>
        <v/>
      </c>
      <c r="E131" s="359" t="str">
        <f>IF($B131="","",IF(VLOOKUP($B131,名簿,4,FALSE)="","",VLOOKUP($B131,名簿,4,FALSE)))</f>
        <v/>
      </c>
      <c r="F131" s="359" t="str">
        <f>IF($B131="","",IF(VLOOKUP($B131,名簿,5,FALSE)="","",VLOOKUP($B131,名簿,5,FALSE)))</f>
        <v/>
      </c>
      <c r="G131" s="355" t="str">
        <f>IF(VLOOKUP($A131,市女,5,FALSE)="","",VLOOKUP($A131,市女,5,FALSE))</f>
        <v/>
      </c>
      <c r="H131" s="357" t="str">
        <f>IF(VLOOKUP($A131,市女,6,FALSE)="","",VLOOKUP($A131,市女,6,FALSE))</f>
        <v/>
      </c>
      <c r="I131" s="355" t="str">
        <f>IF(VLOOKUP($A131,市女,7,FALSE)="","",VLOOKUP($A131,市女,7,FALSE))</f>
        <v/>
      </c>
      <c r="J131" s="357" t="str">
        <f>IF(VLOOKUP($A131,市女,8,FALSE)="","",VLOOKUP($A131,市女,8,FALSE))</f>
        <v/>
      </c>
      <c r="K131" s="355" t="str">
        <f>IF(VLOOKUP($A131,市女,9,FALSE)="","",VLOOKUP($A131,市女,9,FALSE))</f>
        <v/>
      </c>
      <c r="L131" s="357" t="str">
        <f>IF(VLOOKUP($A131,市女,10,FALSE)="","",VLOOKUP($A131,市女,10,FALSE))</f>
        <v/>
      </c>
      <c r="M131" s="359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 x14ac:dyDescent="0.15">
      <c r="A132" s="329"/>
      <c r="B132" s="320"/>
      <c r="C132" s="359"/>
      <c r="D132" s="24" t="str">
        <f>IF($B131="","",VLOOKUP($B131,名簿,2,FALSE))</f>
        <v/>
      </c>
      <c r="E132" s="359"/>
      <c r="F132" s="359"/>
      <c r="G132" s="355"/>
      <c r="H132" s="357"/>
      <c r="I132" s="355"/>
      <c r="J132" s="357"/>
      <c r="K132" s="355"/>
      <c r="L132" s="357"/>
      <c r="M132" s="359"/>
      <c r="N132" s="361"/>
    </row>
    <row r="133" spans="1:14" ht="13.5" customHeight="1" x14ac:dyDescent="0.15">
      <c r="A133" s="329">
        <f t="shared" ref="A133" si="43">A131+1</f>
        <v>50</v>
      </c>
      <c r="B133" s="320" t="str">
        <f>IF(VLOOKUP($A133,市女,2,FALSE)="","",VLOOKUP($A133,市女,2,FALSE))</f>
        <v/>
      </c>
      <c r="C133" s="359"/>
      <c r="D133" s="25" t="str">
        <f>IF($B133="","",IF(VLOOKUP($B133,名簿,3,FALSE)="","",VLOOKUP($B133,名簿,3,FALSE)))</f>
        <v/>
      </c>
      <c r="E133" s="359" t="str">
        <f>IF($B133="","",IF(VLOOKUP($B133,名簿,4,FALSE)="","",VLOOKUP($B133,名簿,4,FALSE)))</f>
        <v/>
      </c>
      <c r="F133" s="359" t="str">
        <f>IF($B133="","",IF(VLOOKUP($B133,名簿,5,FALSE)="","",VLOOKUP($B133,名簿,5,FALSE)))</f>
        <v/>
      </c>
      <c r="G133" s="355" t="str">
        <f>IF(VLOOKUP($A133,市女,5,FALSE)="","",VLOOKUP($A133,市女,5,FALSE))</f>
        <v/>
      </c>
      <c r="H133" s="357" t="str">
        <f>IF(VLOOKUP($A133,市女,6,FALSE)="","",VLOOKUP($A133,市女,6,FALSE))</f>
        <v/>
      </c>
      <c r="I133" s="355" t="str">
        <f>IF(VLOOKUP($A133,市女,7,FALSE)="","",VLOOKUP($A133,市女,7,FALSE))</f>
        <v/>
      </c>
      <c r="J133" s="357" t="str">
        <f>IF(VLOOKUP($A133,市女,8,FALSE)="","",VLOOKUP($A133,市女,8,FALSE))</f>
        <v/>
      </c>
      <c r="K133" s="355" t="str">
        <f>IF(VLOOKUP($A133,市女,9,FALSE)="","",VLOOKUP($A133,市女,9,FALSE))</f>
        <v/>
      </c>
      <c r="L133" s="357" t="str">
        <f>IF(VLOOKUP($A133,市女,10,FALSE)="","",VLOOKUP($A133,市女,10,FALSE))</f>
        <v/>
      </c>
      <c r="M133" s="359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 x14ac:dyDescent="0.15">
      <c r="A134" s="329"/>
      <c r="B134" s="320"/>
      <c r="C134" s="359"/>
      <c r="D134" s="24" t="str">
        <f>IF($B133="","",VLOOKUP($B133,名簿,2,FALSE))</f>
        <v/>
      </c>
      <c r="E134" s="359"/>
      <c r="F134" s="359"/>
      <c r="G134" s="355"/>
      <c r="H134" s="357"/>
      <c r="I134" s="355"/>
      <c r="J134" s="357"/>
      <c r="K134" s="355"/>
      <c r="L134" s="357"/>
      <c r="M134" s="359"/>
      <c r="N134" s="361"/>
    </row>
    <row r="135" spans="1:14" ht="13.5" customHeight="1" x14ac:dyDescent="0.15">
      <c r="A135" s="329">
        <f t="shared" ref="A135" si="44">A133+1</f>
        <v>51</v>
      </c>
      <c r="B135" s="320" t="str">
        <f>IF(VLOOKUP($A135,市女,2,FALSE)="","",VLOOKUP($A135,市女,2,FALSE))</f>
        <v/>
      </c>
      <c r="C135" s="359"/>
      <c r="D135" s="25" t="str">
        <f>IF($B135="","",IF(VLOOKUP($B135,名簿,3,FALSE)="","",VLOOKUP($B135,名簿,3,FALSE)))</f>
        <v/>
      </c>
      <c r="E135" s="359" t="str">
        <f>IF($B135="","",IF(VLOOKUP($B135,名簿,4,FALSE)="","",VLOOKUP($B135,名簿,4,FALSE)))</f>
        <v/>
      </c>
      <c r="F135" s="359" t="str">
        <f>IF($B135="","",IF(VLOOKUP($B135,名簿,5,FALSE)="","",VLOOKUP($B135,名簿,5,FALSE)))</f>
        <v/>
      </c>
      <c r="G135" s="355" t="str">
        <f>IF(VLOOKUP($A135,市女,5,FALSE)="","",VLOOKUP($A135,市女,5,FALSE))</f>
        <v/>
      </c>
      <c r="H135" s="357" t="str">
        <f>IF(VLOOKUP($A135,市女,6,FALSE)="","",VLOOKUP($A135,市女,6,FALSE))</f>
        <v/>
      </c>
      <c r="I135" s="355" t="str">
        <f>IF(VLOOKUP($A135,市女,7,FALSE)="","",VLOOKUP($A135,市女,7,FALSE))</f>
        <v/>
      </c>
      <c r="J135" s="357" t="str">
        <f>IF(VLOOKUP($A135,市女,8,FALSE)="","",VLOOKUP($A135,市女,8,FALSE))</f>
        <v/>
      </c>
      <c r="K135" s="355" t="str">
        <f>IF(VLOOKUP($A135,市女,9,FALSE)="","",VLOOKUP($A135,市女,9,FALSE))</f>
        <v/>
      </c>
      <c r="L135" s="357" t="str">
        <f>IF(VLOOKUP($A135,市女,10,FALSE)="","",VLOOKUP($A135,市女,10,FALSE))</f>
        <v/>
      </c>
      <c r="M135" s="359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 x14ac:dyDescent="0.15">
      <c r="A136" s="329"/>
      <c r="B136" s="320"/>
      <c r="C136" s="359"/>
      <c r="D136" s="24" t="str">
        <f>IF($B135="","",VLOOKUP($B135,名簿,2,FALSE))</f>
        <v/>
      </c>
      <c r="E136" s="359"/>
      <c r="F136" s="359"/>
      <c r="G136" s="355"/>
      <c r="H136" s="357"/>
      <c r="I136" s="355"/>
      <c r="J136" s="357"/>
      <c r="K136" s="355"/>
      <c r="L136" s="357"/>
      <c r="M136" s="359"/>
      <c r="N136" s="361"/>
    </row>
    <row r="137" spans="1:14" ht="13.5" customHeight="1" x14ac:dyDescent="0.15">
      <c r="A137" s="329">
        <f t="shared" ref="A137" si="45">A135+1</f>
        <v>52</v>
      </c>
      <c r="B137" s="320" t="str">
        <f>IF(VLOOKUP($A137,市女,2,FALSE)="","",VLOOKUP($A137,市女,2,FALSE))</f>
        <v/>
      </c>
      <c r="C137" s="359"/>
      <c r="D137" s="25" t="str">
        <f>IF($B137="","",IF(VLOOKUP($B137,名簿,3,FALSE)="","",VLOOKUP($B137,名簿,3,FALSE)))</f>
        <v/>
      </c>
      <c r="E137" s="359" t="str">
        <f>IF($B137="","",IF(VLOOKUP($B137,名簿,4,FALSE)="","",VLOOKUP($B137,名簿,4,FALSE)))</f>
        <v/>
      </c>
      <c r="F137" s="359" t="str">
        <f>IF($B137="","",IF(VLOOKUP($B137,名簿,5,FALSE)="","",VLOOKUP($B137,名簿,5,FALSE)))</f>
        <v/>
      </c>
      <c r="G137" s="355" t="str">
        <f>IF(VLOOKUP($A137,市女,5,FALSE)="","",VLOOKUP($A137,市女,5,FALSE))</f>
        <v/>
      </c>
      <c r="H137" s="357" t="str">
        <f>IF(VLOOKUP($A137,市女,6,FALSE)="","",VLOOKUP($A137,市女,6,FALSE))</f>
        <v/>
      </c>
      <c r="I137" s="355" t="str">
        <f>IF(VLOOKUP($A137,市女,7,FALSE)="","",VLOOKUP($A137,市女,7,FALSE))</f>
        <v/>
      </c>
      <c r="J137" s="357" t="str">
        <f>IF(VLOOKUP($A137,市女,8,FALSE)="","",VLOOKUP($A137,市女,8,FALSE))</f>
        <v/>
      </c>
      <c r="K137" s="355" t="str">
        <f>IF(VLOOKUP($A137,市女,9,FALSE)="","",VLOOKUP($A137,市女,9,FALSE))</f>
        <v/>
      </c>
      <c r="L137" s="357" t="str">
        <f>IF(VLOOKUP($A137,市女,10,FALSE)="","",VLOOKUP($A137,市女,10,FALSE))</f>
        <v/>
      </c>
      <c r="M137" s="359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 x14ac:dyDescent="0.15">
      <c r="A138" s="329"/>
      <c r="B138" s="320"/>
      <c r="C138" s="359"/>
      <c r="D138" s="24" t="str">
        <f>IF($B137="","",VLOOKUP($B137,名簿,2,FALSE))</f>
        <v/>
      </c>
      <c r="E138" s="359"/>
      <c r="F138" s="359"/>
      <c r="G138" s="355"/>
      <c r="H138" s="357"/>
      <c r="I138" s="355"/>
      <c r="J138" s="357"/>
      <c r="K138" s="355"/>
      <c r="L138" s="357"/>
      <c r="M138" s="359"/>
      <c r="N138" s="361"/>
    </row>
    <row r="139" spans="1:14" ht="13.5" customHeight="1" x14ac:dyDescent="0.15">
      <c r="A139" s="329">
        <f t="shared" ref="A139" si="46">A137+1</f>
        <v>53</v>
      </c>
      <c r="B139" s="320" t="str">
        <f>IF(VLOOKUP($A139,市女,2,FALSE)="","",VLOOKUP($A139,市女,2,FALSE))</f>
        <v/>
      </c>
      <c r="C139" s="359"/>
      <c r="D139" s="25" t="str">
        <f>IF($B139="","",IF(VLOOKUP($B139,名簿,3,FALSE)="","",VLOOKUP($B139,名簿,3,FALSE)))</f>
        <v/>
      </c>
      <c r="E139" s="359" t="str">
        <f>IF($B139="","",IF(VLOOKUP($B139,名簿,4,FALSE)="","",VLOOKUP($B139,名簿,4,FALSE)))</f>
        <v/>
      </c>
      <c r="F139" s="359" t="str">
        <f>IF($B139="","",IF(VLOOKUP($B139,名簿,5,FALSE)="","",VLOOKUP($B139,名簿,5,FALSE)))</f>
        <v/>
      </c>
      <c r="G139" s="355" t="str">
        <f>IF(VLOOKUP($A139,市女,5,FALSE)="","",VLOOKUP($A139,市女,5,FALSE))</f>
        <v/>
      </c>
      <c r="H139" s="357" t="str">
        <f>IF(VLOOKUP($A139,市女,6,FALSE)="","",VLOOKUP($A139,市女,6,FALSE))</f>
        <v/>
      </c>
      <c r="I139" s="355" t="str">
        <f>IF(VLOOKUP($A139,市女,7,FALSE)="","",VLOOKUP($A139,市女,7,FALSE))</f>
        <v/>
      </c>
      <c r="J139" s="357" t="str">
        <f>IF(VLOOKUP($A139,市女,8,FALSE)="","",VLOOKUP($A139,市女,8,FALSE))</f>
        <v/>
      </c>
      <c r="K139" s="355" t="str">
        <f>IF(VLOOKUP($A139,市女,9,FALSE)="","",VLOOKUP($A139,市女,9,FALSE))</f>
        <v/>
      </c>
      <c r="L139" s="357" t="str">
        <f>IF(VLOOKUP($A139,市女,10,FALSE)="","",VLOOKUP($A139,市女,10,FALSE))</f>
        <v/>
      </c>
      <c r="M139" s="359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 x14ac:dyDescent="0.15">
      <c r="A140" s="329"/>
      <c r="B140" s="320"/>
      <c r="C140" s="359"/>
      <c r="D140" s="24" t="str">
        <f>IF($B139="","",VLOOKUP($B139,名簿,2,FALSE))</f>
        <v/>
      </c>
      <c r="E140" s="359"/>
      <c r="F140" s="359"/>
      <c r="G140" s="355"/>
      <c r="H140" s="357"/>
      <c r="I140" s="355"/>
      <c r="J140" s="357"/>
      <c r="K140" s="355"/>
      <c r="L140" s="357"/>
      <c r="M140" s="359"/>
      <c r="N140" s="361"/>
    </row>
    <row r="141" spans="1:14" ht="13.5" customHeight="1" x14ac:dyDescent="0.15">
      <c r="A141" s="329">
        <f t="shared" ref="A141" si="47">A139+1</f>
        <v>54</v>
      </c>
      <c r="B141" s="320" t="str">
        <f>IF(VLOOKUP($A141,市女,2,FALSE)="","",VLOOKUP($A141,市女,2,FALSE))</f>
        <v/>
      </c>
      <c r="C141" s="359"/>
      <c r="D141" s="25" t="str">
        <f>IF($B141="","",IF(VLOOKUP($B141,名簿,3,FALSE)="","",VLOOKUP($B141,名簿,3,FALSE)))</f>
        <v/>
      </c>
      <c r="E141" s="359" t="str">
        <f>IF($B141="","",IF(VLOOKUP($B141,名簿,4,FALSE)="","",VLOOKUP($B141,名簿,4,FALSE)))</f>
        <v/>
      </c>
      <c r="F141" s="359" t="str">
        <f>IF($B141="","",IF(VLOOKUP($B141,名簿,5,FALSE)="","",VLOOKUP($B141,名簿,5,FALSE)))</f>
        <v/>
      </c>
      <c r="G141" s="355" t="str">
        <f>IF(VLOOKUP($A141,市女,5,FALSE)="","",VLOOKUP($A141,市女,5,FALSE))</f>
        <v/>
      </c>
      <c r="H141" s="357" t="str">
        <f>IF(VLOOKUP($A141,市女,6,FALSE)="","",VLOOKUP($A141,市女,6,FALSE))</f>
        <v/>
      </c>
      <c r="I141" s="355" t="str">
        <f>IF(VLOOKUP($A141,市女,7,FALSE)="","",VLOOKUP($A141,市女,7,FALSE))</f>
        <v/>
      </c>
      <c r="J141" s="357" t="str">
        <f>IF(VLOOKUP($A141,市女,8,FALSE)="","",VLOOKUP($A141,市女,8,FALSE))</f>
        <v/>
      </c>
      <c r="K141" s="355" t="str">
        <f>IF(VLOOKUP($A141,市女,9,FALSE)="","",VLOOKUP($A141,市女,9,FALSE))</f>
        <v/>
      </c>
      <c r="L141" s="357" t="str">
        <f>IF(VLOOKUP($A141,市女,10,FALSE)="","",VLOOKUP($A141,市女,10,FALSE))</f>
        <v/>
      </c>
      <c r="M141" s="359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 x14ac:dyDescent="0.15">
      <c r="A142" s="329"/>
      <c r="B142" s="320"/>
      <c r="C142" s="359"/>
      <c r="D142" s="24" t="str">
        <f>IF($B141="","",VLOOKUP($B141,名簿,2,FALSE))</f>
        <v/>
      </c>
      <c r="E142" s="359"/>
      <c r="F142" s="359"/>
      <c r="G142" s="355"/>
      <c r="H142" s="357"/>
      <c r="I142" s="355"/>
      <c r="J142" s="357"/>
      <c r="K142" s="355"/>
      <c r="L142" s="357"/>
      <c r="M142" s="359"/>
      <c r="N142" s="361"/>
    </row>
    <row r="143" spans="1:14" ht="13.5" customHeight="1" x14ac:dyDescent="0.15">
      <c r="A143" s="329">
        <f t="shared" ref="A143" si="48">A141+1</f>
        <v>55</v>
      </c>
      <c r="B143" s="320" t="str">
        <f>IF(VLOOKUP($A143,市女,2,FALSE)="","",VLOOKUP($A143,市女,2,FALSE))</f>
        <v/>
      </c>
      <c r="C143" s="359"/>
      <c r="D143" s="25" t="str">
        <f>IF($B143="","",IF(VLOOKUP($B143,名簿,3,FALSE)="","",VLOOKUP($B143,名簿,3,FALSE)))</f>
        <v/>
      </c>
      <c r="E143" s="359" t="str">
        <f>IF($B143="","",IF(VLOOKUP($B143,名簿,4,FALSE)="","",VLOOKUP($B143,名簿,4,FALSE)))</f>
        <v/>
      </c>
      <c r="F143" s="359" t="str">
        <f>IF($B143="","",IF(VLOOKUP($B143,名簿,5,FALSE)="","",VLOOKUP($B143,名簿,5,FALSE)))</f>
        <v/>
      </c>
      <c r="G143" s="355" t="str">
        <f>IF(VLOOKUP($A143,市女,5,FALSE)="","",VLOOKUP($A143,市女,5,FALSE))</f>
        <v/>
      </c>
      <c r="H143" s="357" t="str">
        <f>IF(VLOOKUP($A143,市女,6,FALSE)="","",VLOOKUP($A143,市女,6,FALSE))</f>
        <v/>
      </c>
      <c r="I143" s="355" t="str">
        <f>IF(VLOOKUP($A143,市女,7,FALSE)="","",VLOOKUP($A143,市女,7,FALSE))</f>
        <v/>
      </c>
      <c r="J143" s="357" t="str">
        <f>IF(VLOOKUP($A143,市女,8,FALSE)="","",VLOOKUP($A143,市女,8,FALSE))</f>
        <v/>
      </c>
      <c r="K143" s="355" t="str">
        <f>IF(VLOOKUP($A143,市女,9,FALSE)="","",VLOOKUP($A143,市女,9,FALSE))</f>
        <v/>
      </c>
      <c r="L143" s="357" t="str">
        <f>IF(VLOOKUP($A143,市女,10,FALSE)="","",VLOOKUP($A143,市女,10,FALSE))</f>
        <v/>
      </c>
      <c r="M143" s="359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 x14ac:dyDescent="0.15">
      <c r="A144" s="329"/>
      <c r="B144" s="320"/>
      <c r="C144" s="359"/>
      <c r="D144" s="24" t="str">
        <f>IF($B143="","",VLOOKUP($B143,名簿,2,FALSE))</f>
        <v/>
      </c>
      <c r="E144" s="359"/>
      <c r="F144" s="359"/>
      <c r="G144" s="355"/>
      <c r="H144" s="357"/>
      <c r="I144" s="355"/>
      <c r="J144" s="357"/>
      <c r="K144" s="355"/>
      <c r="L144" s="357"/>
      <c r="M144" s="359"/>
      <c r="N144" s="361"/>
    </row>
    <row r="145" spans="1:14" ht="13.5" customHeight="1" x14ac:dyDescent="0.15">
      <c r="A145" s="329">
        <f t="shared" ref="A145" si="49">A143+1</f>
        <v>56</v>
      </c>
      <c r="B145" s="320" t="str">
        <f>IF(VLOOKUP($A145,市女,2,FALSE)="","",VLOOKUP($A145,市女,2,FALSE))</f>
        <v/>
      </c>
      <c r="C145" s="359"/>
      <c r="D145" s="25" t="str">
        <f>IF($B145="","",IF(VLOOKUP($B145,名簿,3,FALSE)="","",VLOOKUP($B145,名簿,3,FALSE)))</f>
        <v/>
      </c>
      <c r="E145" s="359" t="str">
        <f>IF($B145="","",IF(VLOOKUP($B145,名簿,4,FALSE)="","",VLOOKUP($B145,名簿,4,FALSE)))</f>
        <v/>
      </c>
      <c r="F145" s="359" t="str">
        <f>IF($B145="","",IF(VLOOKUP($B145,名簿,5,FALSE)="","",VLOOKUP($B145,名簿,5,FALSE)))</f>
        <v/>
      </c>
      <c r="G145" s="355" t="str">
        <f>IF(VLOOKUP($A145,市女,5,FALSE)="","",VLOOKUP($A145,市女,5,FALSE))</f>
        <v/>
      </c>
      <c r="H145" s="357" t="str">
        <f>IF(VLOOKUP($A145,市女,6,FALSE)="","",VLOOKUP($A145,市女,6,FALSE))</f>
        <v/>
      </c>
      <c r="I145" s="355" t="str">
        <f>IF(VLOOKUP($A145,市女,7,FALSE)="","",VLOOKUP($A145,市女,7,FALSE))</f>
        <v/>
      </c>
      <c r="J145" s="357" t="str">
        <f>IF(VLOOKUP($A145,市女,8,FALSE)="","",VLOOKUP($A145,市女,8,FALSE))</f>
        <v/>
      </c>
      <c r="K145" s="355" t="str">
        <f>IF(VLOOKUP($A145,市女,9,FALSE)="","",VLOOKUP($A145,市女,9,FALSE))</f>
        <v/>
      </c>
      <c r="L145" s="357" t="str">
        <f>IF(VLOOKUP($A145,市女,10,FALSE)="","",VLOOKUP($A145,市女,10,FALSE))</f>
        <v/>
      </c>
      <c r="M145" s="359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 x14ac:dyDescent="0.15">
      <c r="A146" s="329"/>
      <c r="B146" s="320"/>
      <c r="C146" s="359"/>
      <c r="D146" s="24" t="str">
        <f>IF($B145="","",VLOOKUP($B145,名簿,2,FALSE))</f>
        <v/>
      </c>
      <c r="E146" s="359"/>
      <c r="F146" s="359"/>
      <c r="G146" s="355"/>
      <c r="H146" s="357"/>
      <c r="I146" s="355"/>
      <c r="J146" s="357"/>
      <c r="K146" s="355"/>
      <c r="L146" s="357"/>
      <c r="M146" s="359"/>
      <c r="N146" s="361"/>
    </row>
    <row r="147" spans="1:14" ht="13.5" customHeight="1" x14ac:dyDescent="0.15">
      <c r="A147" s="329">
        <f t="shared" ref="A147" si="50">A145+1</f>
        <v>57</v>
      </c>
      <c r="B147" s="320" t="str">
        <f>IF(VLOOKUP($A147,市女,2,FALSE)="","",VLOOKUP($A147,市女,2,FALSE))</f>
        <v/>
      </c>
      <c r="C147" s="359"/>
      <c r="D147" s="25" t="str">
        <f>IF($B147="","",IF(VLOOKUP($B147,名簿,3,FALSE)="","",VLOOKUP($B147,名簿,3,FALSE)))</f>
        <v/>
      </c>
      <c r="E147" s="359" t="str">
        <f>IF($B147="","",IF(VLOOKUP($B147,名簿,4,FALSE)="","",VLOOKUP($B147,名簿,4,FALSE)))</f>
        <v/>
      </c>
      <c r="F147" s="359" t="str">
        <f>IF($B147="","",IF(VLOOKUP($B147,名簿,5,FALSE)="","",VLOOKUP($B147,名簿,5,FALSE)))</f>
        <v/>
      </c>
      <c r="G147" s="355" t="str">
        <f>IF(VLOOKUP($A147,市女,5,FALSE)="","",VLOOKUP($A147,市女,5,FALSE))</f>
        <v/>
      </c>
      <c r="H147" s="357" t="str">
        <f>IF(VLOOKUP($A147,市女,6,FALSE)="","",VLOOKUP($A147,市女,6,FALSE))</f>
        <v/>
      </c>
      <c r="I147" s="355" t="str">
        <f>IF(VLOOKUP($A147,市女,7,FALSE)="","",VLOOKUP($A147,市女,7,FALSE))</f>
        <v/>
      </c>
      <c r="J147" s="357" t="str">
        <f>IF(VLOOKUP($A147,市女,8,FALSE)="","",VLOOKUP($A147,市女,8,FALSE))</f>
        <v/>
      </c>
      <c r="K147" s="355" t="str">
        <f>IF(VLOOKUP($A147,市女,9,FALSE)="","",VLOOKUP($A147,市女,9,FALSE))</f>
        <v/>
      </c>
      <c r="L147" s="357" t="str">
        <f>IF(VLOOKUP($A147,市女,10,FALSE)="","",VLOOKUP($A147,市女,10,FALSE))</f>
        <v/>
      </c>
      <c r="M147" s="359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 x14ac:dyDescent="0.15">
      <c r="A148" s="329"/>
      <c r="B148" s="320"/>
      <c r="C148" s="359"/>
      <c r="D148" s="24" t="str">
        <f>IF($B147="","",VLOOKUP($B147,名簿,2,FALSE))</f>
        <v/>
      </c>
      <c r="E148" s="359"/>
      <c r="F148" s="359"/>
      <c r="G148" s="355"/>
      <c r="H148" s="357"/>
      <c r="I148" s="355"/>
      <c r="J148" s="357"/>
      <c r="K148" s="355"/>
      <c r="L148" s="357"/>
      <c r="M148" s="359"/>
      <c r="N148" s="361"/>
    </row>
    <row r="149" spans="1:14" ht="13.5" customHeight="1" x14ac:dyDescent="0.15">
      <c r="A149" s="329">
        <f t="shared" ref="A149" si="51">A147+1</f>
        <v>58</v>
      </c>
      <c r="B149" s="320" t="str">
        <f>IF(VLOOKUP($A149,市女,2,FALSE)="","",VLOOKUP($A149,市女,2,FALSE))</f>
        <v/>
      </c>
      <c r="C149" s="359"/>
      <c r="D149" s="25" t="str">
        <f>IF($B149="","",IF(VLOOKUP($B149,名簿,3,FALSE)="","",VLOOKUP($B149,名簿,3,FALSE)))</f>
        <v/>
      </c>
      <c r="E149" s="359" t="str">
        <f>IF($B149="","",IF(VLOOKUP($B149,名簿,4,FALSE)="","",VLOOKUP($B149,名簿,4,FALSE)))</f>
        <v/>
      </c>
      <c r="F149" s="359" t="str">
        <f>IF($B149="","",IF(VLOOKUP($B149,名簿,5,FALSE)="","",VLOOKUP($B149,名簿,5,FALSE)))</f>
        <v/>
      </c>
      <c r="G149" s="355" t="str">
        <f>IF(VLOOKUP($A149,市女,5,FALSE)="","",VLOOKUP($A149,市女,5,FALSE))</f>
        <v/>
      </c>
      <c r="H149" s="357" t="str">
        <f>IF(VLOOKUP($A149,市女,6,FALSE)="","",VLOOKUP($A149,市女,6,FALSE))</f>
        <v/>
      </c>
      <c r="I149" s="355" t="str">
        <f>IF(VLOOKUP($A149,市女,7,FALSE)="","",VLOOKUP($A149,市女,7,FALSE))</f>
        <v/>
      </c>
      <c r="J149" s="357" t="str">
        <f>IF(VLOOKUP($A149,市女,8,FALSE)="","",VLOOKUP($A149,市女,8,FALSE))</f>
        <v/>
      </c>
      <c r="K149" s="355" t="str">
        <f>IF(VLOOKUP($A149,市女,9,FALSE)="","",VLOOKUP($A149,市女,9,FALSE))</f>
        <v/>
      </c>
      <c r="L149" s="357" t="str">
        <f>IF(VLOOKUP($A149,市女,10,FALSE)="","",VLOOKUP($A149,市女,10,FALSE))</f>
        <v/>
      </c>
      <c r="M149" s="359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 x14ac:dyDescent="0.15">
      <c r="A150" s="329"/>
      <c r="B150" s="320"/>
      <c r="C150" s="359"/>
      <c r="D150" s="24" t="str">
        <f>IF($B149="","",VLOOKUP($B149,名簿,2,FALSE))</f>
        <v/>
      </c>
      <c r="E150" s="359"/>
      <c r="F150" s="359"/>
      <c r="G150" s="355"/>
      <c r="H150" s="357"/>
      <c r="I150" s="355"/>
      <c r="J150" s="357"/>
      <c r="K150" s="355"/>
      <c r="L150" s="357"/>
      <c r="M150" s="359"/>
      <c r="N150" s="361"/>
    </row>
    <row r="151" spans="1:14" ht="13.5" customHeight="1" x14ac:dyDescent="0.15">
      <c r="A151" s="329">
        <f t="shared" ref="A151" si="52">A149+1</f>
        <v>59</v>
      </c>
      <c r="B151" s="320" t="str">
        <f>IF(VLOOKUP($A151,市女,2,FALSE)="","",VLOOKUP($A151,市女,2,FALSE))</f>
        <v/>
      </c>
      <c r="C151" s="359"/>
      <c r="D151" s="25" t="str">
        <f>IF($B151="","",IF(VLOOKUP($B151,名簿,3,FALSE)="","",VLOOKUP($B151,名簿,3,FALSE)))</f>
        <v/>
      </c>
      <c r="E151" s="359" t="str">
        <f>IF($B151="","",IF(VLOOKUP($B151,名簿,4,FALSE)="","",VLOOKUP($B151,名簿,4,FALSE)))</f>
        <v/>
      </c>
      <c r="F151" s="359" t="str">
        <f>IF($B151="","",IF(VLOOKUP($B151,名簿,5,FALSE)="","",VLOOKUP($B151,名簿,5,FALSE)))</f>
        <v/>
      </c>
      <c r="G151" s="355" t="str">
        <f>IF(VLOOKUP($A151,市女,5,FALSE)="","",VLOOKUP($A151,市女,5,FALSE))</f>
        <v/>
      </c>
      <c r="H151" s="357" t="str">
        <f>IF(VLOOKUP($A151,市女,6,FALSE)="","",VLOOKUP($A151,市女,6,FALSE))</f>
        <v/>
      </c>
      <c r="I151" s="355" t="str">
        <f>IF(VLOOKUP($A151,市女,7,FALSE)="","",VLOOKUP($A151,市女,7,FALSE))</f>
        <v/>
      </c>
      <c r="J151" s="357" t="str">
        <f>IF(VLOOKUP($A151,市女,8,FALSE)="","",VLOOKUP($A151,市女,8,FALSE))</f>
        <v/>
      </c>
      <c r="K151" s="355" t="str">
        <f>IF(VLOOKUP($A151,市女,9,FALSE)="","",VLOOKUP($A151,市女,9,FALSE))</f>
        <v/>
      </c>
      <c r="L151" s="357" t="str">
        <f>IF(VLOOKUP($A151,市女,10,FALSE)="","",VLOOKUP($A151,市女,10,FALSE))</f>
        <v/>
      </c>
      <c r="M151" s="359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 x14ac:dyDescent="0.15">
      <c r="A152" s="329"/>
      <c r="B152" s="320"/>
      <c r="C152" s="359"/>
      <c r="D152" s="24" t="str">
        <f>IF($B151="","",VLOOKUP($B151,名簿,2,FALSE))</f>
        <v/>
      </c>
      <c r="E152" s="359"/>
      <c r="F152" s="359"/>
      <c r="G152" s="355"/>
      <c r="H152" s="357"/>
      <c r="I152" s="355"/>
      <c r="J152" s="357"/>
      <c r="K152" s="355"/>
      <c r="L152" s="357"/>
      <c r="M152" s="359"/>
      <c r="N152" s="361"/>
    </row>
    <row r="153" spans="1:14" ht="13.5" customHeight="1" thickBot="1" x14ac:dyDescent="0.2">
      <c r="A153" s="329">
        <f t="shared" ref="A153" si="53">A151+1</f>
        <v>60</v>
      </c>
      <c r="B153" s="308" t="str">
        <f>IF(VLOOKUP($A153,市女,2,FALSE)="","",VLOOKUP($A153,市女,2,FALSE))</f>
        <v/>
      </c>
      <c r="C153" s="362"/>
      <c r="D153" s="25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64" t="str">
        <f>IF(VLOOKUP($A153,市女,5,FALSE)="","",VLOOKUP($A153,市女,5,FALSE))</f>
        <v/>
      </c>
      <c r="H153" s="357" t="str">
        <f>IF(VLOOKUP($A153,市女,6,FALSE)="","",VLOOKUP($A153,市女,6,FALSE))</f>
        <v/>
      </c>
      <c r="I153" s="364" t="str">
        <f>IF(VLOOKUP($A153,市女,7,FALSE)="","",VLOOKUP($A153,市女,7,FALSE))</f>
        <v/>
      </c>
      <c r="J153" s="357" t="str">
        <f>IF(VLOOKUP($A153,市女,8,FALSE)="","",VLOOKUP($A153,市女,8,FALSE))</f>
        <v/>
      </c>
      <c r="K153" s="364" t="str">
        <f>IF(VLOOKUP($A153,市女,9,FALSE)="","",VLOOKUP($A153,市女,9,FALSE))</f>
        <v/>
      </c>
      <c r="L153" s="357" t="str">
        <f>IF(VLOOKUP($A153,市女,10,FALSE)="","",VLOOKUP($A153,市女,10,FALSE))</f>
        <v/>
      </c>
      <c r="M153" s="362" t="str">
        <f>IF($B153="","",IF(VLOOKUP($B153,名簿,7,FALSE)="","",VLOOKUP($B153,名簿,7,FALSE)))</f>
        <v/>
      </c>
      <c r="N153" s="366" t="str">
        <f>IF($B153="","",IF(VLOOKUP($B153,名簿,8,FALSE)="","",VLOOKUP($B153,名簿,8,FALSE)))</f>
        <v/>
      </c>
    </row>
    <row r="154" spans="1:14" ht="21.75" customHeight="1" thickBot="1" x14ac:dyDescent="0.2">
      <c r="A154" s="347"/>
      <c r="B154" s="309"/>
      <c r="C154" s="363"/>
      <c r="D154" s="26" t="str">
        <f>IF($B153="","",VLOOKUP($B153,名簿,2,FALSE))</f>
        <v/>
      </c>
      <c r="E154" s="363"/>
      <c r="F154" s="363"/>
      <c r="G154" s="365"/>
      <c r="H154" s="368"/>
      <c r="I154" s="365"/>
      <c r="J154" s="368"/>
      <c r="K154" s="365"/>
      <c r="L154" s="368"/>
      <c r="M154" s="363"/>
      <c r="N154" s="367"/>
    </row>
    <row r="155" spans="1:14" ht="18" customHeight="1" thickBo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 x14ac:dyDescent="0.15">
      <c r="D156" s="312" t="s">
        <v>10</v>
      </c>
      <c r="E156" s="313"/>
      <c r="F156" s="314"/>
      <c r="G156" s="325" t="s">
        <v>11</v>
      </c>
      <c r="H156" s="321" t="str">
        <f>IF(SUM(市選入力!$F$4,市選入力!$Q$4)=0,"",SUM(市選入力!$F$4,市選入力!$Q$4))</f>
        <v/>
      </c>
      <c r="I156" s="323" t="str">
        <f>IF(H156="","",H156*名簿!$L$7)</f>
        <v/>
      </c>
      <c r="J156" s="325" t="s">
        <v>14</v>
      </c>
      <c r="K156" s="321" t="str">
        <f>IF(SUM(市選入力!$G$4,市選入力!$R$4)=0,"",SUM(市選入力!$G$4,市選入力!$R$4))</f>
        <v/>
      </c>
      <c r="L156" s="323" t="str">
        <f>IF(K156="","",K156*名簿!$L$8)</f>
        <v/>
      </c>
      <c r="M156" s="325" t="s">
        <v>12</v>
      </c>
      <c r="N156" s="318">
        <f>SUM($I$50,$L$50)</f>
        <v>0</v>
      </c>
    </row>
    <row r="157" spans="1:14" ht="18" customHeight="1" thickBot="1" x14ac:dyDescent="0.2">
      <c r="A157" s="115" t="s">
        <v>22</v>
      </c>
      <c r="C157" s="22">
        <f>C104+1</f>
        <v>3</v>
      </c>
      <c r="D157" s="315"/>
      <c r="E157" s="316"/>
      <c r="F157" s="317"/>
      <c r="G157" s="326"/>
      <c r="H157" s="322"/>
      <c r="I157" s="324"/>
      <c r="J157" s="326"/>
      <c r="K157" s="322"/>
      <c r="L157" s="324"/>
      <c r="M157" s="326"/>
      <c r="N157" s="319"/>
    </row>
    <row r="158" spans="1:14" ht="18" customHeight="1" x14ac:dyDescent="0.15">
      <c r="M158" s="313" t="s">
        <v>13</v>
      </c>
      <c r="N158" s="313"/>
    </row>
    <row r="159" spans="1:14" ht="13.5" customHeight="1" x14ac:dyDescent="0.15">
      <c r="A159" s="306" t="s">
        <v>0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1:14" ht="30" customHeight="1" thickBot="1" x14ac:dyDescent="0.2">
      <c r="C160" s="4"/>
      <c r="D160" s="130">
        <f>名簿!$L$4</f>
        <v>30</v>
      </c>
      <c r="E160" s="332" t="str">
        <f>市選入力!$A$1</f>
        <v>厚木市陸上競技選手権</v>
      </c>
      <c r="F160" s="332"/>
      <c r="G160" s="332"/>
      <c r="H160" s="332"/>
      <c r="I160" s="332"/>
      <c r="J160" s="332"/>
      <c r="K160" s="332"/>
      <c r="L160" s="5"/>
      <c r="M160" s="6" t="s">
        <v>20</v>
      </c>
    </row>
    <row r="161" spans="1:14" ht="30" customHeight="1" x14ac:dyDescent="0.15">
      <c r="C161" s="7" t="s">
        <v>3</v>
      </c>
      <c r="D161" s="333">
        <f>名簿!$D$2</f>
        <v>0</v>
      </c>
      <c r="E161" s="334"/>
      <c r="F161" s="334"/>
      <c r="G161" s="334"/>
      <c r="H161" s="334"/>
      <c r="I161" s="334"/>
      <c r="J161" s="335"/>
      <c r="K161" s="8"/>
      <c r="L161" s="114"/>
      <c r="M161" s="119"/>
    </row>
    <row r="162" spans="1:14" ht="30" customHeight="1" x14ac:dyDescent="0.15">
      <c r="C162" s="9" t="s">
        <v>4</v>
      </c>
      <c r="D162" s="336">
        <f>名簿!$D$4</f>
        <v>0</v>
      </c>
      <c r="E162" s="337"/>
      <c r="F162" s="337"/>
      <c r="G162" s="337"/>
      <c r="H162" s="337"/>
      <c r="I162" s="337"/>
      <c r="J162" s="338"/>
      <c r="K162" s="10"/>
      <c r="L162" s="11"/>
      <c r="M162" s="12"/>
    </row>
    <row r="163" spans="1:14" ht="30" customHeight="1" x14ac:dyDescent="0.15">
      <c r="C163" s="13" t="s">
        <v>21</v>
      </c>
      <c r="D163" s="336">
        <f>名簿!$D$5</f>
        <v>0</v>
      </c>
      <c r="E163" s="337"/>
      <c r="F163" s="337"/>
      <c r="G163" s="337"/>
      <c r="H163" s="337"/>
      <c r="I163" s="337"/>
      <c r="J163" s="338"/>
      <c r="K163" s="10"/>
      <c r="L163" s="11"/>
      <c r="M163" s="12"/>
    </row>
    <row r="164" spans="1:14" ht="30" customHeight="1" thickBot="1" x14ac:dyDescent="0.2">
      <c r="C164" s="14" t="s">
        <v>5</v>
      </c>
      <c r="D164" s="339">
        <f>名簿!$D$6</f>
        <v>0</v>
      </c>
      <c r="E164" s="340"/>
      <c r="F164" s="340"/>
      <c r="G164" s="340"/>
      <c r="H164" s="340">
        <f>名簿!$D$7</f>
        <v>0</v>
      </c>
      <c r="I164" s="340"/>
      <c r="J164" s="341"/>
      <c r="K164" s="15" t="s">
        <v>23</v>
      </c>
      <c r="L164" s="16" t="s">
        <v>24</v>
      </c>
      <c r="M164" s="120"/>
    </row>
    <row r="165" spans="1:14" ht="22.5" customHeight="1" thickBot="1" x14ac:dyDescent="0.2"/>
    <row r="166" spans="1:14" ht="18" customHeight="1" x14ac:dyDescent="0.15">
      <c r="A166" s="325"/>
      <c r="B166" s="350" t="s">
        <v>86</v>
      </c>
      <c r="C166" s="116" t="s">
        <v>6</v>
      </c>
      <c r="D166" s="112" t="s">
        <v>16</v>
      </c>
      <c r="E166" s="330" t="s">
        <v>15</v>
      </c>
      <c r="F166" s="330" t="s">
        <v>68</v>
      </c>
      <c r="G166" s="330" t="s">
        <v>10</v>
      </c>
      <c r="H166" s="330"/>
      <c r="I166" s="330"/>
      <c r="J166" s="330"/>
      <c r="K166" s="330"/>
      <c r="L166" s="330"/>
      <c r="M166" s="330" t="s">
        <v>66</v>
      </c>
      <c r="N166" s="331" t="s">
        <v>9</v>
      </c>
    </row>
    <row r="167" spans="1:14" ht="18" customHeight="1" thickBot="1" x14ac:dyDescent="0.2">
      <c r="A167" s="326"/>
      <c r="B167" s="351"/>
      <c r="C167" s="117" t="s">
        <v>7</v>
      </c>
      <c r="D167" s="113" t="s">
        <v>65</v>
      </c>
      <c r="E167" s="308"/>
      <c r="F167" s="308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08"/>
      <c r="N167" s="310"/>
    </row>
    <row r="168" spans="1:14" ht="13.5" customHeight="1" thickBot="1" x14ac:dyDescent="0.2">
      <c r="A168" s="348">
        <f>A115+20</f>
        <v>61</v>
      </c>
      <c r="B168" s="330" t="str">
        <f>IF(VLOOKUP($A168,市女,2,FALSE)="","",VLOOKUP($A168,市女,2,FALSE))</f>
        <v/>
      </c>
      <c r="C168" s="358"/>
      <c r="D168" s="23" t="str">
        <f>IF($B168="","",IF(VLOOKUP($B168,名簿,3,FALSE)="","",VLOOKUP($B168,名簿,3,FALSE)))</f>
        <v/>
      </c>
      <c r="E168" s="358" t="str">
        <f>IF($B168="","",IF(VLOOKUP($B168,名簿,4,FALSE)="","",VLOOKUP($B168,名簿,4,FALSE)))</f>
        <v/>
      </c>
      <c r="F168" s="358" t="str">
        <f>IF($B168="","",IF(VLOOKUP($B168,名簿,5,FALSE)="","",VLOOKUP($B168,名簿,5,FALSE)))</f>
        <v/>
      </c>
      <c r="G168" s="354" t="str">
        <f>IF(VLOOKUP($A168,市女,5,FALSE)="","",VLOOKUP($A168,市女,5,FALSE))</f>
        <v/>
      </c>
      <c r="H168" s="356" t="str">
        <f>IF(VLOOKUP($A168,市女,6,FALSE)="","",VLOOKUP($A168,市女,6,FALSE))</f>
        <v/>
      </c>
      <c r="I168" s="354" t="str">
        <f>IF(VLOOKUP($A168,市女,7,FALSE)="","",VLOOKUP($A168,市女,7,FALSE))</f>
        <v/>
      </c>
      <c r="J168" s="356" t="str">
        <f>IF(VLOOKUP($A168,市女,8,FALSE)="","",VLOOKUP($A168,市女,8,FALSE))</f>
        <v/>
      </c>
      <c r="K168" s="354" t="str">
        <f>IF(VLOOKUP($A168,市女,9,FALSE)="","",VLOOKUP($A168,市女,9,FALSE))</f>
        <v/>
      </c>
      <c r="L168" s="356" t="str">
        <f>IF(VLOOKUP($A168,市女,10,FALSE)="","",VLOOKUP($A168,市女,10,FALSE))</f>
        <v/>
      </c>
      <c r="M168" s="358" t="str">
        <f>IF($B168="","",IF(VLOOKUP($B168,名簿,7,FALSE)="","",VLOOKUP($B168,名簿,7,FALSE)))</f>
        <v/>
      </c>
      <c r="N168" s="360" t="str">
        <f>IF($B168="","",IF(VLOOKUP($B168,名簿,8,FALSE)="","",VLOOKUP($B168,名簿,8,FALSE)))</f>
        <v/>
      </c>
    </row>
    <row r="169" spans="1:14" ht="22.5" customHeight="1" x14ac:dyDescent="0.15">
      <c r="A169" s="349"/>
      <c r="B169" s="320"/>
      <c r="C169" s="359"/>
      <c r="D169" s="24" t="str">
        <f>IF($B168="","",VLOOKUP($B168,名簿,2,FALSE))</f>
        <v/>
      </c>
      <c r="E169" s="359"/>
      <c r="F169" s="359"/>
      <c r="G169" s="355"/>
      <c r="H169" s="357"/>
      <c r="I169" s="355"/>
      <c r="J169" s="357"/>
      <c r="K169" s="355"/>
      <c r="L169" s="357"/>
      <c r="M169" s="359"/>
      <c r="N169" s="361"/>
    </row>
    <row r="170" spans="1:14" ht="13.5" customHeight="1" x14ac:dyDescent="0.15">
      <c r="A170" s="329">
        <f>A168+1</f>
        <v>62</v>
      </c>
      <c r="B170" s="320" t="str">
        <f>IF(VLOOKUP($A170,市女,2,FALSE)="","",VLOOKUP($A170,市女,2,FALSE))</f>
        <v/>
      </c>
      <c r="C170" s="359"/>
      <c r="D170" s="25" t="str">
        <f>IF($B170="","",IF(VLOOKUP($B170,名簿,3,FALSE)="","",VLOOKUP($B170,名簿,3,FALSE)))</f>
        <v/>
      </c>
      <c r="E170" s="359" t="str">
        <f>IF($B170="","",IF(VLOOKUP($B170,名簿,4,FALSE)="","",VLOOKUP($B170,名簿,4,FALSE)))</f>
        <v/>
      </c>
      <c r="F170" s="359" t="str">
        <f>IF($B170="","",IF(VLOOKUP($B170,名簿,5,FALSE)="","",VLOOKUP($B170,名簿,5,FALSE)))</f>
        <v/>
      </c>
      <c r="G170" s="355" t="str">
        <f>IF(VLOOKUP($A170,市女,5,FALSE)="","",VLOOKUP($A170,市女,5,FALSE))</f>
        <v/>
      </c>
      <c r="H170" s="357" t="str">
        <f>IF(VLOOKUP($A170,市女,6,FALSE)="","",VLOOKUP($A170,市女,6,FALSE))</f>
        <v/>
      </c>
      <c r="I170" s="355" t="str">
        <f>IF(VLOOKUP($A170,市女,7,FALSE)="","",VLOOKUP($A170,市女,7,FALSE))</f>
        <v/>
      </c>
      <c r="J170" s="357" t="str">
        <f>IF(VLOOKUP($A170,市女,8,FALSE)="","",VLOOKUP($A170,市女,8,FALSE))</f>
        <v/>
      </c>
      <c r="K170" s="355" t="str">
        <f>IF(VLOOKUP($A170,市女,9,FALSE)="","",VLOOKUP($A170,市女,9,FALSE))</f>
        <v/>
      </c>
      <c r="L170" s="357" t="str">
        <f>IF(VLOOKUP($A170,市女,10,FALSE)="","",VLOOKUP($A170,市女,10,FALSE))</f>
        <v/>
      </c>
      <c r="M170" s="359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 x14ac:dyDescent="0.15">
      <c r="A171" s="329"/>
      <c r="B171" s="320"/>
      <c r="C171" s="359"/>
      <c r="D171" s="24" t="str">
        <f>IF($B170="","",VLOOKUP($B170,名簿,2,FALSE))</f>
        <v/>
      </c>
      <c r="E171" s="359"/>
      <c r="F171" s="359"/>
      <c r="G171" s="355"/>
      <c r="H171" s="357"/>
      <c r="I171" s="355"/>
      <c r="J171" s="357"/>
      <c r="K171" s="355"/>
      <c r="L171" s="357"/>
      <c r="M171" s="359"/>
      <c r="N171" s="361"/>
    </row>
    <row r="172" spans="1:14" ht="13.5" customHeight="1" x14ac:dyDescent="0.15">
      <c r="A172" s="329">
        <f t="shared" ref="A172" si="54">A170+1</f>
        <v>63</v>
      </c>
      <c r="B172" s="320" t="str">
        <f>IF(VLOOKUP($A172,市女,2,FALSE)="","",VLOOKUP($A172,市女,2,FALSE))</f>
        <v/>
      </c>
      <c r="C172" s="359"/>
      <c r="D172" s="25" t="str">
        <f>IF($B172="","",IF(VLOOKUP($B172,名簿,3,FALSE)="","",VLOOKUP($B172,名簿,3,FALSE)))</f>
        <v/>
      </c>
      <c r="E172" s="359" t="str">
        <f>IF($B172="","",IF(VLOOKUP($B172,名簿,4,FALSE)="","",VLOOKUP($B172,名簿,4,FALSE)))</f>
        <v/>
      </c>
      <c r="F172" s="359" t="str">
        <f>IF($B172="","",IF(VLOOKUP($B172,名簿,5,FALSE)="","",VLOOKUP($B172,名簿,5,FALSE)))</f>
        <v/>
      </c>
      <c r="G172" s="355" t="str">
        <f>IF(VLOOKUP($A172,市女,5,FALSE)="","",VLOOKUP($A172,市女,5,FALSE))</f>
        <v/>
      </c>
      <c r="H172" s="357" t="str">
        <f>IF(VLOOKUP($A172,市女,6,FALSE)="","",VLOOKUP($A172,市女,6,FALSE))</f>
        <v/>
      </c>
      <c r="I172" s="355" t="str">
        <f>IF(VLOOKUP($A172,市女,7,FALSE)="","",VLOOKUP($A172,市女,7,FALSE))</f>
        <v/>
      </c>
      <c r="J172" s="357" t="str">
        <f>IF(VLOOKUP($A172,市女,8,FALSE)="","",VLOOKUP($A172,市女,8,FALSE))</f>
        <v/>
      </c>
      <c r="K172" s="355" t="str">
        <f>IF(VLOOKUP($A172,市女,9,FALSE)="","",VLOOKUP($A172,市女,9,FALSE))</f>
        <v/>
      </c>
      <c r="L172" s="357" t="str">
        <f>IF(VLOOKUP($A172,市女,10,FALSE)="","",VLOOKUP($A172,市女,10,FALSE))</f>
        <v/>
      </c>
      <c r="M172" s="359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 x14ac:dyDescent="0.15">
      <c r="A173" s="329"/>
      <c r="B173" s="320"/>
      <c r="C173" s="359"/>
      <c r="D173" s="24" t="str">
        <f>IF($B172="","",VLOOKUP($B172,名簿,2,FALSE))</f>
        <v/>
      </c>
      <c r="E173" s="359"/>
      <c r="F173" s="359"/>
      <c r="G173" s="355"/>
      <c r="H173" s="357"/>
      <c r="I173" s="355"/>
      <c r="J173" s="357"/>
      <c r="K173" s="355"/>
      <c r="L173" s="357"/>
      <c r="M173" s="359"/>
      <c r="N173" s="361"/>
    </row>
    <row r="174" spans="1:14" ht="13.5" customHeight="1" x14ac:dyDescent="0.15">
      <c r="A174" s="329">
        <f t="shared" ref="A174" si="55">A172+1</f>
        <v>64</v>
      </c>
      <c r="B174" s="320" t="str">
        <f>IF(VLOOKUP($A174,市女,2,FALSE)="","",VLOOKUP($A174,市女,2,FALSE))</f>
        <v/>
      </c>
      <c r="C174" s="359"/>
      <c r="D174" s="25" t="str">
        <f>IF($B174="","",IF(VLOOKUP($B174,名簿,3,FALSE)="","",VLOOKUP($B174,名簿,3,FALSE)))</f>
        <v/>
      </c>
      <c r="E174" s="359" t="str">
        <f>IF($B174="","",IF(VLOOKUP($B174,名簿,4,FALSE)="","",VLOOKUP($B174,名簿,4,FALSE)))</f>
        <v/>
      </c>
      <c r="F174" s="359" t="str">
        <f>IF($B174="","",IF(VLOOKUP($B174,名簿,5,FALSE)="","",VLOOKUP($B174,名簿,5,FALSE)))</f>
        <v/>
      </c>
      <c r="G174" s="355" t="str">
        <f>IF(VLOOKUP($A174,市女,5,FALSE)="","",VLOOKUP($A174,市女,5,FALSE))</f>
        <v/>
      </c>
      <c r="H174" s="357" t="str">
        <f>IF(VLOOKUP($A174,市女,6,FALSE)="","",VLOOKUP($A174,市女,6,FALSE))</f>
        <v/>
      </c>
      <c r="I174" s="355" t="str">
        <f>IF(VLOOKUP($A174,市女,7,FALSE)="","",VLOOKUP($A174,市女,7,FALSE))</f>
        <v/>
      </c>
      <c r="J174" s="357" t="str">
        <f>IF(VLOOKUP($A174,市女,8,FALSE)="","",VLOOKUP($A174,市女,8,FALSE))</f>
        <v/>
      </c>
      <c r="K174" s="355" t="str">
        <f>IF(VLOOKUP($A174,市女,9,FALSE)="","",VLOOKUP($A174,市女,9,FALSE))</f>
        <v/>
      </c>
      <c r="L174" s="357" t="str">
        <f>IF(VLOOKUP($A174,市女,10,FALSE)="","",VLOOKUP($A174,市女,10,FALSE))</f>
        <v/>
      </c>
      <c r="M174" s="359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 x14ac:dyDescent="0.15">
      <c r="A175" s="329"/>
      <c r="B175" s="320"/>
      <c r="C175" s="359"/>
      <c r="D175" s="24" t="str">
        <f>IF($B174="","",VLOOKUP($B174,名簿,2,FALSE))</f>
        <v/>
      </c>
      <c r="E175" s="359"/>
      <c r="F175" s="359"/>
      <c r="G175" s="355"/>
      <c r="H175" s="357"/>
      <c r="I175" s="355"/>
      <c r="J175" s="357"/>
      <c r="K175" s="355"/>
      <c r="L175" s="357"/>
      <c r="M175" s="359"/>
      <c r="N175" s="361"/>
    </row>
    <row r="176" spans="1:14" ht="13.5" customHeight="1" x14ac:dyDescent="0.15">
      <c r="A176" s="329">
        <f t="shared" ref="A176" si="56">A174+1</f>
        <v>65</v>
      </c>
      <c r="B176" s="320" t="str">
        <f>IF(VLOOKUP($A176,市女,2,FALSE)="","",VLOOKUP($A176,市女,2,FALSE))</f>
        <v/>
      </c>
      <c r="C176" s="359"/>
      <c r="D176" s="25" t="str">
        <f>IF($B176="","",IF(VLOOKUP($B176,名簿,3,FALSE)="","",VLOOKUP($B176,名簿,3,FALSE)))</f>
        <v/>
      </c>
      <c r="E176" s="359" t="str">
        <f>IF($B176="","",IF(VLOOKUP($B176,名簿,4,FALSE)="","",VLOOKUP($B176,名簿,4,FALSE)))</f>
        <v/>
      </c>
      <c r="F176" s="359" t="str">
        <f>IF($B176="","",IF(VLOOKUP($B176,名簿,5,FALSE)="","",VLOOKUP($B176,名簿,5,FALSE)))</f>
        <v/>
      </c>
      <c r="G176" s="355" t="str">
        <f>IF(VLOOKUP($A176,市女,5,FALSE)="","",VLOOKUP($A176,市女,5,FALSE))</f>
        <v/>
      </c>
      <c r="H176" s="357" t="str">
        <f>IF(VLOOKUP($A176,市女,6,FALSE)="","",VLOOKUP($A176,市女,6,FALSE))</f>
        <v/>
      </c>
      <c r="I176" s="355" t="str">
        <f>IF(VLOOKUP($A176,市女,7,FALSE)="","",VLOOKUP($A176,市女,7,FALSE))</f>
        <v/>
      </c>
      <c r="J176" s="357" t="str">
        <f>IF(VLOOKUP($A176,市女,8,FALSE)="","",VLOOKUP($A176,市女,8,FALSE))</f>
        <v/>
      </c>
      <c r="K176" s="355" t="str">
        <f>IF(VLOOKUP($A176,市女,9,FALSE)="","",VLOOKUP($A176,市女,9,FALSE))</f>
        <v/>
      </c>
      <c r="L176" s="357" t="str">
        <f>IF(VLOOKUP($A176,市女,10,FALSE)="","",VLOOKUP($A176,市女,10,FALSE))</f>
        <v/>
      </c>
      <c r="M176" s="359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 x14ac:dyDescent="0.15">
      <c r="A177" s="329"/>
      <c r="B177" s="320"/>
      <c r="C177" s="359"/>
      <c r="D177" s="24" t="str">
        <f>IF($B176="","",VLOOKUP($B176,名簿,2,FALSE))</f>
        <v/>
      </c>
      <c r="E177" s="359"/>
      <c r="F177" s="359"/>
      <c r="G177" s="355"/>
      <c r="H177" s="357"/>
      <c r="I177" s="355"/>
      <c r="J177" s="357"/>
      <c r="K177" s="355"/>
      <c r="L177" s="357"/>
      <c r="M177" s="359"/>
      <c r="N177" s="361"/>
    </row>
    <row r="178" spans="1:14" ht="13.5" customHeight="1" x14ac:dyDescent="0.15">
      <c r="A178" s="329">
        <f t="shared" ref="A178" si="57">A176+1</f>
        <v>66</v>
      </c>
      <c r="B178" s="320" t="str">
        <f>IF(VLOOKUP($A178,市女,2,FALSE)="","",VLOOKUP($A178,市女,2,FALSE))</f>
        <v/>
      </c>
      <c r="C178" s="359"/>
      <c r="D178" s="25" t="str">
        <f>IF($B178="","",IF(VLOOKUP($B178,名簿,3,FALSE)="","",VLOOKUP($B178,名簿,3,FALSE)))</f>
        <v/>
      </c>
      <c r="E178" s="359" t="str">
        <f>IF($B178="","",IF(VLOOKUP($B178,名簿,4,FALSE)="","",VLOOKUP($B178,名簿,4,FALSE)))</f>
        <v/>
      </c>
      <c r="F178" s="359" t="str">
        <f>IF($B178="","",IF(VLOOKUP($B178,名簿,5,FALSE)="","",VLOOKUP($B178,名簿,5,FALSE)))</f>
        <v/>
      </c>
      <c r="G178" s="355" t="str">
        <f>IF(VLOOKUP($A178,市女,5,FALSE)="","",VLOOKUP($A178,市女,5,FALSE))</f>
        <v/>
      </c>
      <c r="H178" s="357" t="str">
        <f>IF(VLOOKUP($A178,市女,6,FALSE)="","",VLOOKUP($A178,市女,6,FALSE))</f>
        <v/>
      </c>
      <c r="I178" s="355" t="str">
        <f>IF(VLOOKUP($A178,市女,7,FALSE)="","",VLOOKUP($A178,市女,7,FALSE))</f>
        <v/>
      </c>
      <c r="J178" s="357" t="str">
        <f>IF(VLOOKUP($A178,市女,8,FALSE)="","",VLOOKUP($A178,市女,8,FALSE))</f>
        <v/>
      </c>
      <c r="K178" s="355" t="str">
        <f>IF(VLOOKUP($A178,市女,9,FALSE)="","",VLOOKUP($A178,市女,9,FALSE))</f>
        <v/>
      </c>
      <c r="L178" s="357" t="str">
        <f>IF(VLOOKUP($A178,市女,10,FALSE)="","",VLOOKUP($A178,市女,10,FALSE))</f>
        <v/>
      </c>
      <c r="M178" s="359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 x14ac:dyDescent="0.15">
      <c r="A179" s="329"/>
      <c r="B179" s="320"/>
      <c r="C179" s="359"/>
      <c r="D179" s="24" t="str">
        <f>IF($B178="","",VLOOKUP($B178,名簿,2,FALSE))</f>
        <v/>
      </c>
      <c r="E179" s="359"/>
      <c r="F179" s="359"/>
      <c r="G179" s="355"/>
      <c r="H179" s="357"/>
      <c r="I179" s="355"/>
      <c r="J179" s="357"/>
      <c r="K179" s="355"/>
      <c r="L179" s="357"/>
      <c r="M179" s="359"/>
      <c r="N179" s="361"/>
    </row>
    <row r="180" spans="1:14" ht="13.5" customHeight="1" x14ac:dyDescent="0.15">
      <c r="A180" s="329">
        <f t="shared" ref="A180" si="58">A178+1</f>
        <v>67</v>
      </c>
      <c r="B180" s="320" t="str">
        <f>IF(VLOOKUP($A180,市女,2,FALSE)="","",VLOOKUP($A180,市女,2,FALSE))</f>
        <v/>
      </c>
      <c r="C180" s="359"/>
      <c r="D180" s="25" t="str">
        <f>IF($B180="","",IF(VLOOKUP($B180,名簿,3,FALSE)="","",VLOOKUP($B180,名簿,3,FALSE)))</f>
        <v/>
      </c>
      <c r="E180" s="359" t="str">
        <f>IF($B180="","",IF(VLOOKUP($B180,名簿,4,FALSE)="","",VLOOKUP($B180,名簿,4,FALSE)))</f>
        <v/>
      </c>
      <c r="F180" s="359" t="str">
        <f>IF($B180="","",IF(VLOOKUP($B180,名簿,5,FALSE)="","",VLOOKUP($B180,名簿,5,FALSE)))</f>
        <v/>
      </c>
      <c r="G180" s="355" t="str">
        <f>IF(VLOOKUP($A180,市女,5,FALSE)="","",VLOOKUP($A180,市女,5,FALSE))</f>
        <v/>
      </c>
      <c r="H180" s="357" t="str">
        <f>IF(VLOOKUP($A180,市女,6,FALSE)="","",VLOOKUP($A180,市女,6,FALSE))</f>
        <v/>
      </c>
      <c r="I180" s="355" t="str">
        <f>IF(VLOOKUP($A180,市女,7,FALSE)="","",VLOOKUP($A180,市女,7,FALSE))</f>
        <v/>
      </c>
      <c r="J180" s="357" t="str">
        <f>IF(VLOOKUP($A180,市女,8,FALSE)="","",VLOOKUP($A180,市女,8,FALSE))</f>
        <v/>
      </c>
      <c r="K180" s="355" t="str">
        <f>IF(VLOOKUP($A180,市女,9,FALSE)="","",VLOOKUP($A180,市女,9,FALSE))</f>
        <v/>
      </c>
      <c r="L180" s="357" t="str">
        <f>IF(VLOOKUP($A180,市女,10,FALSE)="","",VLOOKUP($A180,市女,10,FALSE))</f>
        <v/>
      </c>
      <c r="M180" s="359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 x14ac:dyDescent="0.15">
      <c r="A181" s="329"/>
      <c r="B181" s="320"/>
      <c r="C181" s="359"/>
      <c r="D181" s="24" t="str">
        <f>IF($B180="","",VLOOKUP($B180,名簿,2,FALSE))</f>
        <v/>
      </c>
      <c r="E181" s="359"/>
      <c r="F181" s="359"/>
      <c r="G181" s="355"/>
      <c r="H181" s="357"/>
      <c r="I181" s="355"/>
      <c r="J181" s="357"/>
      <c r="K181" s="355"/>
      <c r="L181" s="357"/>
      <c r="M181" s="359"/>
      <c r="N181" s="361"/>
    </row>
    <row r="182" spans="1:14" ht="13.5" customHeight="1" x14ac:dyDescent="0.15">
      <c r="A182" s="329">
        <f t="shared" ref="A182" si="59">A180+1</f>
        <v>68</v>
      </c>
      <c r="B182" s="320" t="str">
        <f>IF(VLOOKUP($A182,市女,2,FALSE)="","",VLOOKUP($A182,市女,2,FALSE))</f>
        <v/>
      </c>
      <c r="C182" s="359"/>
      <c r="D182" s="25" t="str">
        <f>IF($B182="","",IF(VLOOKUP($B182,名簿,3,FALSE)="","",VLOOKUP($B182,名簿,3,FALSE)))</f>
        <v/>
      </c>
      <c r="E182" s="359" t="str">
        <f>IF($B182="","",IF(VLOOKUP($B182,名簿,4,FALSE)="","",VLOOKUP($B182,名簿,4,FALSE)))</f>
        <v/>
      </c>
      <c r="F182" s="359" t="str">
        <f>IF($B182="","",IF(VLOOKUP($B182,名簿,5,FALSE)="","",VLOOKUP($B182,名簿,5,FALSE)))</f>
        <v/>
      </c>
      <c r="G182" s="355" t="str">
        <f>IF(VLOOKUP($A182,市女,5,FALSE)="","",VLOOKUP($A182,市女,5,FALSE))</f>
        <v/>
      </c>
      <c r="H182" s="357" t="str">
        <f>IF(VLOOKUP($A182,市女,6,FALSE)="","",VLOOKUP($A182,市女,6,FALSE))</f>
        <v/>
      </c>
      <c r="I182" s="355" t="str">
        <f>IF(VLOOKUP($A182,市女,7,FALSE)="","",VLOOKUP($A182,市女,7,FALSE))</f>
        <v/>
      </c>
      <c r="J182" s="357" t="str">
        <f>IF(VLOOKUP($A182,市女,8,FALSE)="","",VLOOKUP($A182,市女,8,FALSE))</f>
        <v/>
      </c>
      <c r="K182" s="355" t="str">
        <f>IF(VLOOKUP($A182,市女,9,FALSE)="","",VLOOKUP($A182,市女,9,FALSE))</f>
        <v/>
      </c>
      <c r="L182" s="357" t="str">
        <f>IF(VLOOKUP($A182,市女,10,FALSE)="","",VLOOKUP($A182,市女,10,FALSE))</f>
        <v/>
      </c>
      <c r="M182" s="359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 x14ac:dyDescent="0.15">
      <c r="A183" s="329"/>
      <c r="B183" s="320"/>
      <c r="C183" s="359"/>
      <c r="D183" s="24" t="str">
        <f>IF($B182="","",VLOOKUP($B182,名簿,2,FALSE))</f>
        <v/>
      </c>
      <c r="E183" s="359"/>
      <c r="F183" s="359"/>
      <c r="G183" s="355"/>
      <c r="H183" s="357"/>
      <c r="I183" s="355"/>
      <c r="J183" s="357"/>
      <c r="K183" s="355"/>
      <c r="L183" s="357"/>
      <c r="M183" s="359"/>
      <c r="N183" s="361"/>
    </row>
    <row r="184" spans="1:14" ht="13.5" customHeight="1" x14ac:dyDescent="0.15">
      <c r="A184" s="329">
        <f t="shared" ref="A184" si="60">A182+1</f>
        <v>69</v>
      </c>
      <c r="B184" s="320" t="str">
        <f>IF(VLOOKUP($A184,市女,2,FALSE)="","",VLOOKUP($A184,市女,2,FALSE))</f>
        <v/>
      </c>
      <c r="C184" s="359"/>
      <c r="D184" s="25" t="str">
        <f>IF($B184="","",IF(VLOOKUP($B184,名簿,3,FALSE)="","",VLOOKUP($B184,名簿,3,FALSE)))</f>
        <v/>
      </c>
      <c r="E184" s="359" t="str">
        <f>IF($B184="","",IF(VLOOKUP($B184,名簿,4,FALSE)="","",VLOOKUP($B184,名簿,4,FALSE)))</f>
        <v/>
      </c>
      <c r="F184" s="359" t="str">
        <f>IF($B184="","",IF(VLOOKUP($B184,名簿,5,FALSE)="","",VLOOKUP($B184,名簿,5,FALSE)))</f>
        <v/>
      </c>
      <c r="G184" s="355" t="str">
        <f>IF(VLOOKUP($A184,市女,5,FALSE)="","",VLOOKUP($A184,市女,5,FALSE))</f>
        <v/>
      </c>
      <c r="H184" s="357" t="str">
        <f>IF(VLOOKUP($A184,市女,6,FALSE)="","",VLOOKUP($A184,市女,6,FALSE))</f>
        <v/>
      </c>
      <c r="I184" s="355" t="str">
        <f>IF(VLOOKUP($A184,市女,7,FALSE)="","",VLOOKUP($A184,市女,7,FALSE))</f>
        <v/>
      </c>
      <c r="J184" s="357" t="str">
        <f>IF(VLOOKUP($A184,市女,8,FALSE)="","",VLOOKUP($A184,市女,8,FALSE))</f>
        <v/>
      </c>
      <c r="K184" s="355" t="str">
        <f>IF(VLOOKUP($A184,市女,9,FALSE)="","",VLOOKUP($A184,市女,9,FALSE))</f>
        <v/>
      </c>
      <c r="L184" s="357" t="str">
        <f>IF(VLOOKUP($A184,市女,10,FALSE)="","",VLOOKUP($A184,市女,10,FALSE))</f>
        <v/>
      </c>
      <c r="M184" s="359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 x14ac:dyDescent="0.15">
      <c r="A185" s="329"/>
      <c r="B185" s="320"/>
      <c r="C185" s="359"/>
      <c r="D185" s="24" t="str">
        <f>IF($B184="","",VLOOKUP($B184,名簿,2,FALSE))</f>
        <v/>
      </c>
      <c r="E185" s="359"/>
      <c r="F185" s="359"/>
      <c r="G185" s="355"/>
      <c r="H185" s="357"/>
      <c r="I185" s="355"/>
      <c r="J185" s="357"/>
      <c r="K185" s="355"/>
      <c r="L185" s="357"/>
      <c r="M185" s="359"/>
      <c r="N185" s="361"/>
    </row>
    <row r="186" spans="1:14" ht="13.5" customHeight="1" x14ac:dyDescent="0.15">
      <c r="A186" s="329">
        <f t="shared" ref="A186" si="61">A184+1</f>
        <v>70</v>
      </c>
      <c r="B186" s="320" t="str">
        <f>IF(VLOOKUP($A186,市女,2,FALSE)="","",VLOOKUP($A186,市女,2,FALSE))</f>
        <v/>
      </c>
      <c r="C186" s="359"/>
      <c r="D186" s="25" t="str">
        <f>IF($B186="","",IF(VLOOKUP($B186,名簿,3,FALSE)="","",VLOOKUP($B186,名簿,3,FALSE)))</f>
        <v/>
      </c>
      <c r="E186" s="359" t="str">
        <f>IF($B186="","",IF(VLOOKUP($B186,名簿,4,FALSE)="","",VLOOKUP($B186,名簿,4,FALSE)))</f>
        <v/>
      </c>
      <c r="F186" s="359" t="str">
        <f>IF($B186="","",IF(VLOOKUP($B186,名簿,5,FALSE)="","",VLOOKUP($B186,名簿,5,FALSE)))</f>
        <v/>
      </c>
      <c r="G186" s="355" t="str">
        <f>IF(VLOOKUP($A186,市女,5,FALSE)="","",VLOOKUP($A186,市女,5,FALSE))</f>
        <v/>
      </c>
      <c r="H186" s="357" t="str">
        <f>IF(VLOOKUP($A186,市女,6,FALSE)="","",VLOOKUP($A186,市女,6,FALSE))</f>
        <v/>
      </c>
      <c r="I186" s="355" t="str">
        <f>IF(VLOOKUP($A186,市女,7,FALSE)="","",VLOOKUP($A186,市女,7,FALSE))</f>
        <v/>
      </c>
      <c r="J186" s="357" t="str">
        <f>IF(VLOOKUP($A186,市女,8,FALSE)="","",VLOOKUP($A186,市女,8,FALSE))</f>
        <v/>
      </c>
      <c r="K186" s="355" t="str">
        <f>IF(VLOOKUP($A186,市女,9,FALSE)="","",VLOOKUP($A186,市女,9,FALSE))</f>
        <v/>
      </c>
      <c r="L186" s="357" t="str">
        <f>IF(VLOOKUP($A186,市女,10,FALSE)="","",VLOOKUP($A186,市女,10,FALSE))</f>
        <v/>
      </c>
      <c r="M186" s="359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 x14ac:dyDescent="0.15">
      <c r="A187" s="329"/>
      <c r="B187" s="320"/>
      <c r="C187" s="359"/>
      <c r="D187" s="24" t="str">
        <f>IF($B186="","",VLOOKUP($B186,名簿,2,FALSE))</f>
        <v/>
      </c>
      <c r="E187" s="359"/>
      <c r="F187" s="359"/>
      <c r="G187" s="355"/>
      <c r="H187" s="357"/>
      <c r="I187" s="355"/>
      <c r="J187" s="357"/>
      <c r="K187" s="355"/>
      <c r="L187" s="357"/>
      <c r="M187" s="359"/>
      <c r="N187" s="361"/>
    </row>
    <row r="188" spans="1:14" ht="13.5" customHeight="1" x14ac:dyDescent="0.15">
      <c r="A188" s="329">
        <f t="shared" ref="A188" si="62">A186+1</f>
        <v>71</v>
      </c>
      <c r="B188" s="320" t="str">
        <f>IF(VLOOKUP($A188,市女,2,FALSE)="","",VLOOKUP($A188,市女,2,FALSE))</f>
        <v/>
      </c>
      <c r="C188" s="359"/>
      <c r="D188" s="25" t="str">
        <f>IF($B188="","",IF(VLOOKUP($B188,名簿,3,FALSE)="","",VLOOKUP($B188,名簿,3,FALSE)))</f>
        <v/>
      </c>
      <c r="E188" s="359" t="str">
        <f>IF($B188="","",IF(VLOOKUP($B188,名簿,4,FALSE)="","",VLOOKUP($B188,名簿,4,FALSE)))</f>
        <v/>
      </c>
      <c r="F188" s="359" t="str">
        <f>IF($B188="","",IF(VLOOKUP($B188,名簿,5,FALSE)="","",VLOOKUP($B188,名簿,5,FALSE)))</f>
        <v/>
      </c>
      <c r="G188" s="355" t="str">
        <f>IF(VLOOKUP($A188,市女,5,FALSE)="","",VLOOKUP($A188,市女,5,FALSE))</f>
        <v/>
      </c>
      <c r="H188" s="357" t="str">
        <f>IF(VLOOKUP($A188,市女,6,FALSE)="","",VLOOKUP($A188,市女,6,FALSE))</f>
        <v/>
      </c>
      <c r="I188" s="355" t="str">
        <f>IF(VLOOKUP($A188,市女,7,FALSE)="","",VLOOKUP($A188,市女,7,FALSE))</f>
        <v/>
      </c>
      <c r="J188" s="357" t="str">
        <f>IF(VLOOKUP($A188,市女,8,FALSE)="","",VLOOKUP($A188,市女,8,FALSE))</f>
        <v/>
      </c>
      <c r="K188" s="355" t="str">
        <f>IF(VLOOKUP($A188,市女,9,FALSE)="","",VLOOKUP($A188,市女,9,FALSE))</f>
        <v/>
      </c>
      <c r="L188" s="357" t="str">
        <f>IF(VLOOKUP($A188,市女,10,FALSE)="","",VLOOKUP($A188,市女,10,FALSE))</f>
        <v/>
      </c>
      <c r="M188" s="359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 x14ac:dyDescent="0.15">
      <c r="A189" s="329"/>
      <c r="B189" s="320"/>
      <c r="C189" s="359"/>
      <c r="D189" s="24" t="str">
        <f>IF($B188="","",VLOOKUP($B188,名簿,2,FALSE))</f>
        <v/>
      </c>
      <c r="E189" s="359"/>
      <c r="F189" s="359"/>
      <c r="G189" s="355"/>
      <c r="H189" s="357"/>
      <c r="I189" s="355"/>
      <c r="J189" s="357"/>
      <c r="K189" s="355"/>
      <c r="L189" s="357"/>
      <c r="M189" s="359"/>
      <c r="N189" s="361"/>
    </row>
    <row r="190" spans="1:14" ht="13.5" customHeight="1" x14ac:dyDescent="0.15">
      <c r="A190" s="329">
        <f t="shared" ref="A190" si="63">A188+1</f>
        <v>72</v>
      </c>
      <c r="B190" s="320" t="str">
        <f>IF(VLOOKUP($A190,市女,2,FALSE)="","",VLOOKUP($A190,市女,2,FALSE))</f>
        <v/>
      </c>
      <c r="C190" s="359"/>
      <c r="D190" s="25" t="str">
        <f>IF($B190="","",IF(VLOOKUP($B190,名簿,3,FALSE)="","",VLOOKUP($B190,名簿,3,FALSE)))</f>
        <v/>
      </c>
      <c r="E190" s="359" t="str">
        <f>IF($B190="","",IF(VLOOKUP($B190,名簿,4,FALSE)="","",VLOOKUP($B190,名簿,4,FALSE)))</f>
        <v/>
      </c>
      <c r="F190" s="359" t="str">
        <f>IF($B190="","",IF(VLOOKUP($B190,名簿,5,FALSE)="","",VLOOKUP($B190,名簿,5,FALSE)))</f>
        <v/>
      </c>
      <c r="G190" s="355" t="str">
        <f>IF(VLOOKUP($A190,市女,5,FALSE)="","",VLOOKUP($A190,市女,5,FALSE))</f>
        <v/>
      </c>
      <c r="H190" s="357" t="str">
        <f>IF(VLOOKUP($A190,市女,6,FALSE)="","",VLOOKUP($A190,市女,6,FALSE))</f>
        <v/>
      </c>
      <c r="I190" s="355" t="str">
        <f>IF(VLOOKUP($A190,市女,7,FALSE)="","",VLOOKUP($A190,市女,7,FALSE))</f>
        <v/>
      </c>
      <c r="J190" s="357" t="str">
        <f>IF(VLOOKUP($A190,市女,8,FALSE)="","",VLOOKUP($A190,市女,8,FALSE))</f>
        <v/>
      </c>
      <c r="K190" s="355" t="str">
        <f>IF(VLOOKUP($A190,市女,9,FALSE)="","",VLOOKUP($A190,市女,9,FALSE))</f>
        <v/>
      </c>
      <c r="L190" s="357" t="str">
        <f>IF(VLOOKUP($A190,市女,10,FALSE)="","",VLOOKUP($A190,市女,10,FALSE))</f>
        <v/>
      </c>
      <c r="M190" s="359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 x14ac:dyDescent="0.15">
      <c r="A191" s="329"/>
      <c r="B191" s="320"/>
      <c r="C191" s="359"/>
      <c r="D191" s="24" t="str">
        <f>IF($B190="","",VLOOKUP($B190,名簿,2,FALSE))</f>
        <v/>
      </c>
      <c r="E191" s="359"/>
      <c r="F191" s="359"/>
      <c r="G191" s="355"/>
      <c r="H191" s="357"/>
      <c r="I191" s="355"/>
      <c r="J191" s="357"/>
      <c r="K191" s="355"/>
      <c r="L191" s="357"/>
      <c r="M191" s="359"/>
      <c r="N191" s="361"/>
    </row>
    <row r="192" spans="1:14" ht="13.5" customHeight="1" x14ac:dyDescent="0.15">
      <c r="A192" s="329">
        <f t="shared" ref="A192" si="64">A190+1</f>
        <v>73</v>
      </c>
      <c r="B192" s="320" t="str">
        <f>IF(VLOOKUP($A192,市女,2,FALSE)="","",VLOOKUP($A192,市女,2,FALSE))</f>
        <v/>
      </c>
      <c r="C192" s="359"/>
      <c r="D192" s="25" t="str">
        <f>IF($B192="","",IF(VLOOKUP($B192,名簿,3,FALSE)="","",VLOOKUP($B192,名簿,3,FALSE)))</f>
        <v/>
      </c>
      <c r="E192" s="359" t="str">
        <f>IF($B192="","",IF(VLOOKUP($B192,名簿,4,FALSE)="","",VLOOKUP($B192,名簿,4,FALSE)))</f>
        <v/>
      </c>
      <c r="F192" s="359" t="str">
        <f>IF($B192="","",IF(VLOOKUP($B192,名簿,5,FALSE)="","",VLOOKUP($B192,名簿,5,FALSE)))</f>
        <v/>
      </c>
      <c r="G192" s="355" t="str">
        <f>IF(VLOOKUP($A192,市女,5,FALSE)="","",VLOOKUP($A192,市女,5,FALSE))</f>
        <v/>
      </c>
      <c r="H192" s="357" t="str">
        <f>IF(VLOOKUP($A192,市女,6,FALSE)="","",VLOOKUP($A192,市女,6,FALSE))</f>
        <v/>
      </c>
      <c r="I192" s="355" t="str">
        <f>IF(VLOOKUP($A192,市女,7,FALSE)="","",VLOOKUP($A192,市女,7,FALSE))</f>
        <v/>
      </c>
      <c r="J192" s="357" t="str">
        <f>IF(VLOOKUP($A192,市女,8,FALSE)="","",VLOOKUP($A192,市女,8,FALSE))</f>
        <v/>
      </c>
      <c r="K192" s="355" t="str">
        <f>IF(VLOOKUP($A192,市女,9,FALSE)="","",VLOOKUP($A192,市女,9,FALSE))</f>
        <v/>
      </c>
      <c r="L192" s="357" t="str">
        <f>IF(VLOOKUP($A192,市女,10,FALSE)="","",VLOOKUP($A192,市女,10,FALSE))</f>
        <v/>
      </c>
      <c r="M192" s="359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 x14ac:dyDescent="0.15">
      <c r="A193" s="329"/>
      <c r="B193" s="320"/>
      <c r="C193" s="359"/>
      <c r="D193" s="24" t="str">
        <f>IF($B192="","",VLOOKUP($B192,名簿,2,FALSE))</f>
        <v/>
      </c>
      <c r="E193" s="359"/>
      <c r="F193" s="359"/>
      <c r="G193" s="355"/>
      <c r="H193" s="357"/>
      <c r="I193" s="355"/>
      <c r="J193" s="357"/>
      <c r="K193" s="355"/>
      <c r="L193" s="357"/>
      <c r="M193" s="359"/>
      <c r="N193" s="361"/>
    </row>
    <row r="194" spans="1:14" ht="13.5" customHeight="1" x14ac:dyDescent="0.15">
      <c r="A194" s="329">
        <f t="shared" ref="A194" si="65">A192+1</f>
        <v>74</v>
      </c>
      <c r="B194" s="320" t="str">
        <f>IF(VLOOKUP($A194,市女,2,FALSE)="","",VLOOKUP($A194,市女,2,FALSE))</f>
        <v/>
      </c>
      <c r="C194" s="359"/>
      <c r="D194" s="25" t="str">
        <f>IF($B194="","",IF(VLOOKUP($B194,名簿,3,FALSE)="","",VLOOKUP($B194,名簿,3,FALSE)))</f>
        <v/>
      </c>
      <c r="E194" s="359" t="str">
        <f>IF($B194="","",IF(VLOOKUP($B194,名簿,4,FALSE)="","",VLOOKUP($B194,名簿,4,FALSE)))</f>
        <v/>
      </c>
      <c r="F194" s="359" t="str">
        <f>IF($B194="","",IF(VLOOKUP($B194,名簿,5,FALSE)="","",VLOOKUP($B194,名簿,5,FALSE)))</f>
        <v/>
      </c>
      <c r="G194" s="355" t="str">
        <f>IF(VLOOKUP($A194,市女,5,FALSE)="","",VLOOKUP($A194,市女,5,FALSE))</f>
        <v/>
      </c>
      <c r="H194" s="357" t="str">
        <f>IF(VLOOKUP($A194,市女,6,FALSE)="","",VLOOKUP($A194,市女,6,FALSE))</f>
        <v/>
      </c>
      <c r="I194" s="355" t="str">
        <f>IF(VLOOKUP($A194,市女,7,FALSE)="","",VLOOKUP($A194,市女,7,FALSE))</f>
        <v/>
      </c>
      <c r="J194" s="357" t="str">
        <f>IF(VLOOKUP($A194,市女,8,FALSE)="","",VLOOKUP($A194,市女,8,FALSE))</f>
        <v/>
      </c>
      <c r="K194" s="355" t="str">
        <f>IF(VLOOKUP($A194,市女,9,FALSE)="","",VLOOKUP($A194,市女,9,FALSE))</f>
        <v/>
      </c>
      <c r="L194" s="357" t="str">
        <f>IF(VLOOKUP($A194,市女,10,FALSE)="","",VLOOKUP($A194,市女,10,FALSE))</f>
        <v/>
      </c>
      <c r="M194" s="359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 x14ac:dyDescent="0.15">
      <c r="A195" s="329"/>
      <c r="B195" s="320"/>
      <c r="C195" s="359"/>
      <c r="D195" s="24" t="str">
        <f>IF($B194="","",VLOOKUP($B194,名簿,2,FALSE))</f>
        <v/>
      </c>
      <c r="E195" s="359"/>
      <c r="F195" s="359"/>
      <c r="G195" s="355"/>
      <c r="H195" s="357"/>
      <c r="I195" s="355"/>
      <c r="J195" s="357"/>
      <c r="K195" s="355"/>
      <c r="L195" s="357"/>
      <c r="M195" s="359"/>
      <c r="N195" s="361"/>
    </row>
    <row r="196" spans="1:14" ht="13.5" customHeight="1" x14ac:dyDescent="0.15">
      <c r="A196" s="329">
        <f t="shared" ref="A196" si="66">A194+1</f>
        <v>75</v>
      </c>
      <c r="B196" s="320" t="str">
        <f>IF(VLOOKUP($A196,市女,2,FALSE)="","",VLOOKUP($A196,市女,2,FALSE))</f>
        <v/>
      </c>
      <c r="C196" s="359"/>
      <c r="D196" s="25" t="str">
        <f>IF($B196="","",IF(VLOOKUP($B196,名簿,3,FALSE)="","",VLOOKUP($B196,名簿,3,FALSE)))</f>
        <v/>
      </c>
      <c r="E196" s="359" t="str">
        <f>IF($B196="","",IF(VLOOKUP($B196,名簿,4,FALSE)="","",VLOOKUP($B196,名簿,4,FALSE)))</f>
        <v/>
      </c>
      <c r="F196" s="359" t="str">
        <f>IF($B196="","",IF(VLOOKUP($B196,名簿,5,FALSE)="","",VLOOKUP($B196,名簿,5,FALSE)))</f>
        <v/>
      </c>
      <c r="G196" s="355" t="str">
        <f>IF(VLOOKUP($A196,市女,5,FALSE)="","",VLOOKUP($A196,市女,5,FALSE))</f>
        <v/>
      </c>
      <c r="H196" s="357" t="str">
        <f>IF(VLOOKUP($A196,市女,6,FALSE)="","",VLOOKUP($A196,市女,6,FALSE))</f>
        <v/>
      </c>
      <c r="I196" s="355" t="str">
        <f>IF(VLOOKUP($A196,市女,7,FALSE)="","",VLOOKUP($A196,市女,7,FALSE))</f>
        <v/>
      </c>
      <c r="J196" s="357" t="str">
        <f>IF(VLOOKUP($A196,市女,8,FALSE)="","",VLOOKUP($A196,市女,8,FALSE))</f>
        <v/>
      </c>
      <c r="K196" s="355" t="str">
        <f>IF(VLOOKUP($A196,市女,9,FALSE)="","",VLOOKUP($A196,市女,9,FALSE))</f>
        <v/>
      </c>
      <c r="L196" s="357" t="str">
        <f>IF(VLOOKUP($A196,市女,10,FALSE)="","",VLOOKUP($A196,市女,10,FALSE))</f>
        <v/>
      </c>
      <c r="M196" s="359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 x14ac:dyDescent="0.15">
      <c r="A197" s="329"/>
      <c r="B197" s="320"/>
      <c r="C197" s="359"/>
      <c r="D197" s="24" t="str">
        <f>IF($B196="","",VLOOKUP($B196,名簿,2,FALSE))</f>
        <v/>
      </c>
      <c r="E197" s="359"/>
      <c r="F197" s="359"/>
      <c r="G197" s="355"/>
      <c r="H197" s="357"/>
      <c r="I197" s="355"/>
      <c r="J197" s="357"/>
      <c r="K197" s="355"/>
      <c r="L197" s="357"/>
      <c r="M197" s="359"/>
      <c r="N197" s="361"/>
    </row>
    <row r="198" spans="1:14" ht="13.5" customHeight="1" x14ac:dyDescent="0.15">
      <c r="A198" s="329">
        <f t="shared" ref="A198" si="67">A196+1</f>
        <v>76</v>
      </c>
      <c r="B198" s="320" t="str">
        <f>IF(VLOOKUP($A198,市女,2,FALSE)="","",VLOOKUP($A198,市女,2,FALSE))</f>
        <v/>
      </c>
      <c r="C198" s="359"/>
      <c r="D198" s="25" t="str">
        <f>IF($B198="","",IF(VLOOKUP($B198,名簿,3,FALSE)="","",VLOOKUP($B198,名簿,3,FALSE)))</f>
        <v/>
      </c>
      <c r="E198" s="359" t="str">
        <f>IF($B198="","",IF(VLOOKUP($B198,名簿,4,FALSE)="","",VLOOKUP($B198,名簿,4,FALSE)))</f>
        <v/>
      </c>
      <c r="F198" s="359" t="str">
        <f>IF($B198="","",IF(VLOOKUP($B198,名簿,5,FALSE)="","",VLOOKUP($B198,名簿,5,FALSE)))</f>
        <v/>
      </c>
      <c r="G198" s="355" t="str">
        <f>IF(VLOOKUP($A198,市女,5,FALSE)="","",VLOOKUP($A198,市女,5,FALSE))</f>
        <v/>
      </c>
      <c r="H198" s="357" t="str">
        <f>IF(VLOOKUP($A198,市女,6,FALSE)="","",VLOOKUP($A198,市女,6,FALSE))</f>
        <v/>
      </c>
      <c r="I198" s="355" t="str">
        <f>IF(VLOOKUP($A198,市女,7,FALSE)="","",VLOOKUP($A198,市女,7,FALSE))</f>
        <v/>
      </c>
      <c r="J198" s="357" t="str">
        <f>IF(VLOOKUP($A198,市女,8,FALSE)="","",VLOOKUP($A198,市女,8,FALSE))</f>
        <v/>
      </c>
      <c r="K198" s="355" t="str">
        <f>IF(VLOOKUP($A198,市女,9,FALSE)="","",VLOOKUP($A198,市女,9,FALSE))</f>
        <v/>
      </c>
      <c r="L198" s="357" t="str">
        <f>IF(VLOOKUP($A198,市女,10,FALSE)="","",VLOOKUP($A198,市女,10,FALSE))</f>
        <v/>
      </c>
      <c r="M198" s="359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 x14ac:dyDescent="0.15">
      <c r="A199" s="329"/>
      <c r="B199" s="320"/>
      <c r="C199" s="359"/>
      <c r="D199" s="24" t="str">
        <f>IF($B198="","",VLOOKUP($B198,名簿,2,FALSE))</f>
        <v/>
      </c>
      <c r="E199" s="359"/>
      <c r="F199" s="359"/>
      <c r="G199" s="355"/>
      <c r="H199" s="357"/>
      <c r="I199" s="355"/>
      <c r="J199" s="357"/>
      <c r="K199" s="355"/>
      <c r="L199" s="357"/>
      <c r="M199" s="359"/>
      <c r="N199" s="361"/>
    </row>
    <row r="200" spans="1:14" ht="13.5" customHeight="1" x14ac:dyDescent="0.15">
      <c r="A200" s="329">
        <f t="shared" ref="A200" si="68">A198+1</f>
        <v>77</v>
      </c>
      <c r="B200" s="320" t="str">
        <f>IF(VLOOKUP($A200,市女,2,FALSE)="","",VLOOKUP($A200,市女,2,FALSE))</f>
        <v/>
      </c>
      <c r="C200" s="359"/>
      <c r="D200" s="25" t="str">
        <f>IF($B200="","",IF(VLOOKUP($B200,名簿,3,FALSE)="","",VLOOKUP($B200,名簿,3,FALSE)))</f>
        <v/>
      </c>
      <c r="E200" s="359" t="str">
        <f>IF($B200="","",IF(VLOOKUP($B200,名簿,4,FALSE)="","",VLOOKUP($B200,名簿,4,FALSE)))</f>
        <v/>
      </c>
      <c r="F200" s="359" t="str">
        <f>IF($B200="","",IF(VLOOKUP($B200,名簿,5,FALSE)="","",VLOOKUP($B200,名簿,5,FALSE)))</f>
        <v/>
      </c>
      <c r="G200" s="355" t="str">
        <f>IF(VLOOKUP($A200,市女,5,FALSE)="","",VLOOKUP($A200,市女,5,FALSE))</f>
        <v/>
      </c>
      <c r="H200" s="357" t="str">
        <f>IF(VLOOKUP($A200,市女,6,FALSE)="","",VLOOKUP($A200,市女,6,FALSE))</f>
        <v/>
      </c>
      <c r="I200" s="355" t="str">
        <f>IF(VLOOKUP($A200,市女,7,FALSE)="","",VLOOKUP($A200,市女,7,FALSE))</f>
        <v/>
      </c>
      <c r="J200" s="357" t="str">
        <f>IF(VLOOKUP($A200,市女,8,FALSE)="","",VLOOKUP($A200,市女,8,FALSE))</f>
        <v/>
      </c>
      <c r="K200" s="355" t="str">
        <f>IF(VLOOKUP($A200,市女,9,FALSE)="","",VLOOKUP($A200,市女,9,FALSE))</f>
        <v/>
      </c>
      <c r="L200" s="357" t="str">
        <f>IF(VLOOKUP($A200,市女,10,FALSE)="","",VLOOKUP($A200,市女,10,FALSE))</f>
        <v/>
      </c>
      <c r="M200" s="359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 x14ac:dyDescent="0.15">
      <c r="A201" s="329"/>
      <c r="B201" s="320"/>
      <c r="C201" s="359"/>
      <c r="D201" s="24" t="str">
        <f>IF($B200="","",VLOOKUP($B200,名簿,2,FALSE))</f>
        <v/>
      </c>
      <c r="E201" s="359"/>
      <c r="F201" s="359"/>
      <c r="G201" s="355"/>
      <c r="H201" s="357"/>
      <c r="I201" s="355"/>
      <c r="J201" s="357"/>
      <c r="K201" s="355"/>
      <c r="L201" s="357"/>
      <c r="M201" s="359"/>
      <c r="N201" s="361"/>
    </row>
    <row r="202" spans="1:14" ht="13.5" customHeight="1" x14ac:dyDescent="0.15">
      <c r="A202" s="329">
        <f t="shared" ref="A202" si="69">A200+1</f>
        <v>78</v>
      </c>
      <c r="B202" s="320" t="str">
        <f>IF(VLOOKUP($A202,市女,2,FALSE)="","",VLOOKUP($A202,市女,2,FALSE))</f>
        <v/>
      </c>
      <c r="C202" s="359"/>
      <c r="D202" s="25" t="str">
        <f>IF($B202="","",IF(VLOOKUP($B202,名簿,3,FALSE)="","",VLOOKUP($B202,名簿,3,FALSE)))</f>
        <v/>
      </c>
      <c r="E202" s="359" t="str">
        <f>IF($B202="","",IF(VLOOKUP($B202,名簿,4,FALSE)="","",VLOOKUP($B202,名簿,4,FALSE)))</f>
        <v/>
      </c>
      <c r="F202" s="359" t="str">
        <f>IF($B202="","",IF(VLOOKUP($B202,名簿,5,FALSE)="","",VLOOKUP($B202,名簿,5,FALSE)))</f>
        <v/>
      </c>
      <c r="G202" s="355" t="str">
        <f>IF(VLOOKUP($A202,市女,5,FALSE)="","",VLOOKUP($A202,市女,5,FALSE))</f>
        <v/>
      </c>
      <c r="H202" s="357" t="str">
        <f>IF(VLOOKUP($A202,市女,6,FALSE)="","",VLOOKUP($A202,市女,6,FALSE))</f>
        <v/>
      </c>
      <c r="I202" s="355" t="str">
        <f>IF(VLOOKUP($A202,市女,7,FALSE)="","",VLOOKUP($A202,市女,7,FALSE))</f>
        <v/>
      </c>
      <c r="J202" s="357" t="str">
        <f>IF(VLOOKUP($A202,市女,8,FALSE)="","",VLOOKUP($A202,市女,8,FALSE))</f>
        <v/>
      </c>
      <c r="K202" s="355" t="str">
        <f>IF(VLOOKUP($A202,市女,9,FALSE)="","",VLOOKUP($A202,市女,9,FALSE))</f>
        <v/>
      </c>
      <c r="L202" s="357" t="str">
        <f>IF(VLOOKUP($A202,市女,10,FALSE)="","",VLOOKUP($A202,市女,10,FALSE))</f>
        <v/>
      </c>
      <c r="M202" s="359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 x14ac:dyDescent="0.15">
      <c r="A203" s="329"/>
      <c r="B203" s="320"/>
      <c r="C203" s="359"/>
      <c r="D203" s="24" t="str">
        <f>IF($B202="","",VLOOKUP($B202,名簿,2,FALSE))</f>
        <v/>
      </c>
      <c r="E203" s="359"/>
      <c r="F203" s="359"/>
      <c r="G203" s="355"/>
      <c r="H203" s="357"/>
      <c r="I203" s="355"/>
      <c r="J203" s="357"/>
      <c r="K203" s="355"/>
      <c r="L203" s="357"/>
      <c r="M203" s="359"/>
      <c r="N203" s="361"/>
    </row>
    <row r="204" spans="1:14" ht="13.5" customHeight="1" x14ac:dyDescent="0.15">
      <c r="A204" s="329">
        <f t="shared" ref="A204" si="70">A202+1</f>
        <v>79</v>
      </c>
      <c r="B204" s="320" t="str">
        <f>IF(VLOOKUP($A204,市女,2,FALSE)="","",VLOOKUP($A204,市女,2,FALSE))</f>
        <v/>
      </c>
      <c r="C204" s="359"/>
      <c r="D204" s="25" t="str">
        <f>IF($B204="","",IF(VLOOKUP($B204,名簿,3,FALSE)="","",VLOOKUP($B204,名簿,3,FALSE)))</f>
        <v/>
      </c>
      <c r="E204" s="359" t="str">
        <f>IF($B204="","",IF(VLOOKUP($B204,名簿,4,FALSE)="","",VLOOKUP($B204,名簿,4,FALSE)))</f>
        <v/>
      </c>
      <c r="F204" s="359" t="str">
        <f>IF($B204="","",IF(VLOOKUP($B204,名簿,5,FALSE)="","",VLOOKUP($B204,名簿,5,FALSE)))</f>
        <v/>
      </c>
      <c r="G204" s="355" t="str">
        <f>IF(VLOOKUP($A204,市女,5,FALSE)="","",VLOOKUP($A204,市女,5,FALSE))</f>
        <v/>
      </c>
      <c r="H204" s="357" t="str">
        <f>IF(VLOOKUP($A204,市女,6,FALSE)="","",VLOOKUP($A204,市女,6,FALSE))</f>
        <v/>
      </c>
      <c r="I204" s="355" t="str">
        <f>IF(VLOOKUP($A204,市女,7,FALSE)="","",VLOOKUP($A204,市女,7,FALSE))</f>
        <v/>
      </c>
      <c r="J204" s="357" t="str">
        <f>IF(VLOOKUP($A204,市女,8,FALSE)="","",VLOOKUP($A204,市女,8,FALSE))</f>
        <v/>
      </c>
      <c r="K204" s="355" t="str">
        <f>IF(VLOOKUP($A204,市女,9,FALSE)="","",VLOOKUP($A204,市女,9,FALSE))</f>
        <v/>
      </c>
      <c r="L204" s="357" t="str">
        <f>IF(VLOOKUP($A204,市女,10,FALSE)="","",VLOOKUP($A204,市女,10,FALSE))</f>
        <v/>
      </c>
      <c r="M204" s="359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 x14ac:dyDescent="0.15">
      <c r="A205" s="329"/>
      <c r="B205" s="320"/>
      <c r="C205" s="359"/>
      <c r="D205" s="24" t="str">
        <f>IF($B204="","",VLOOKUP($B204,名簿,2,FALSE))</f>
        <v/>
      </c>
      <c r="E205" s="359"/>
      <c r="F205" s="359"/>
      <c r="G205" s="355"/>
      <c r="H205" s="357"/>
      <c r="I205" s="355"/>
      <c r="J205" s="357"/>
      <c r="K205" s="355"/>
      <c r="L205" s="357"/>
      <c r="M205" s="359"/>
      <c r="N205" s="361"/>
    </row>
    <row r="206" spans="1:14" ht="13.5" customHeight="1" thickBot="1" x14ac:dyDescent="0.2">
      <c r="A206" s="329">
        <f t="shared" ref="A206" si="71">A204+1</f>
        <v>80</v>
      </c>
      <c r="B206" s="308" t="str">
        <f>IF(VLOOKUP($A206,市女,2,FALSE)="","",VLOOKUP($A206,市女,2,FALSE))</f>
        <v/>
      </c>
      <c r="C206" s="362"/>
      <c r="D206" s="25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64" t="str">
        <f>IF(VLOOKUP($A206,市女,5,FALSE)="","",VLOOKUP($A206,市女,5,FALSE))</f>
        <v/>
      </c>
      <c r="H206" s="357" t="str">
        <f>IF(VLOOKUP($A206,市女,6,FALSE)="","",VLOOKUP($A206,市女,6,FALSE))</f>
        <v/>
      </c>
      <c r="I206" s="364" t="str">
        <f>IF(VLOOKUP($A206,市女,7,FALSE)="","",VLOOKUP($A206,市女,7,FALSE))</f>
        <v/>
      </c>
      <c r="J206" s="357" t="str">
        <f>IF(VLOOKUP($A206,市女,8,FALSE)="","",VLOOKUP($A206,市女,8,FALSE))</f>
        <v/>
      </c>
      <c r="K206" s="364" t="str">
        <f>IF(VLOOKUP($A206,市女,9,FALSE)="","",VLOOKUP($A206,市女,9,FALSE))</f>
        <v/>
      </c>
      <c r="L206" s="357" t="str">
        <f>IF(VLOOKUP($A206,市女,10,FALSE)="","",VLOOKUP($A206,市女,10,FALSE))</f>
        <v/>
      </c>
      <c r="M206" s="362" t="str">
        <f>IF($B206="","",IF(VLOOKUP($B206,名簿,7,FALSE)="","",VLOOKUP($B206,名簿,7,FALSE)))</f>
        <v/>
      </c>
      <c r="N206" s="366" t="str">
        <f>IF($B206="","",IF(VLOOKUP($B206,名簿,8,FALSE)="","",VLOOKUP($B206,名簿,8,FALSE)))</f>
        <v/>
      </c>
    </row>
    <row r="207" spans="1:14" ht="21.75" customHeight="1" thickBot="1" x14ac:dyDescent="0.2">
      <c r="A207" s="347"/>
      <c r="B207" s="309"/>
      <c r="C207" s="363"/>
      <c r="D207" s="26" t="str">
        <f>IF($B206="","",VLOOKUP($B206,名簿,2,FALSE))</f>
        <v/>
      </c>
      <c r="E207" s="363"/>
      <c r="F207" s="363"/>
      <c r="G207" s="365"/>
      <c r="H207" s="368"/>
      <c r="I207" s="365"/>
      <c r="J207" s="368"/>
      <c r="K207" s="365"/>
      <c r="L207" s="368"/>
      <c r="M207" s="363"/>
      <c r="N207" s="367"/>
    </row>
    <row r="208" spans="1:14" ht="18" customHeight="1" thickBot="1" x14ac:dyDescent="0.2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 x14ac:dyDescent="0.15">
      <c r="D209" s="312" t="s">
        <v>10</v>
      </c>
      <c r="E209" s="313"/>
      <c r="F209" s="314"/>
      <c r="G209" s="325" t="s">
        <v>11</v>
      </c>
      <c r="H209" s="321" t="str">
        <f>IF(SUM(市選入力!$F$4,市選入力!$Q$4)=0,"",SUM(市選入力!$F$4,市選入力!$Q$4))</f>
        <v/>
      </c>
      <c r="I209" s="323" t="str">
        <f>IF(H209="","",H209*名簿!$L$7)</f>
        <v/>
      </c>
      <c r="J209" s="325" t="s">
        <v>14</v>
      </c>
      <c r="K209" s="321" t="str">
        <f>IF(SUM(市選入力!$G$4,市選入力!$R$4)=0,"",SUM(市選入力!$G$4,市選入力!$R$4))</f>
        <v/>
      </c>
      <c r="L209" s="323" t="str">
        <f>IF(K209="","",K209*名簿!$L$8)</f>
        <v/>
      </c>
      <c r="M209" s="325" t="s">
        <v>12</v>
      </c>
      <c r="N209" s="318">
        <f>SUM($I$50,$L$50)</f>
        <v>0</v>
      </c>
    </row>
    <row r="210" spans="1:14" ht="18" customHeight="1" thickBot="1" x14ac:dyDescent="0.2">
      <c r="A210" s="115" t="s">
        <v>22</v>
      </c>
      <c r="C210" s="22">
        <f>C157+1</f>
        <v>4</v>
      </c>
      <c r="D210" s="315"/>
      <c r="E210" s="316"/>
      <c r="F210" s="317"/>
      <c r="G210" s="326"/>
      <c r="H210" s="322"/>
      <c r="I210" s="324"/>
      <c r="J210" s="326"/>
      <c r="K210" s="322"/>
      <c r="L210" s="324"/>
      <c r="M210" s="326"/>
      <c r="N210" s="319"/>
    </row>
    <row r="211" spans="1:14" ht="18" customHeight="1" x14ac:dyDescent="0.15">
      <c r="M211" s="313" t="s">
        <v>13</v>
      </c>
      <c r="N211" s="313"/>
    </row>
    <row r="212" spans="1:14" ht="13.5" customHeight="1" x14ac:dyDescent="0.15">
      <c r="A212" s="306" t="s">
        <v>0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</row>
  </sheetData>
  <sheetProtection select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8717" priority="1196" stopIfTrue="1">
      <formula>G9="円盤投"</formula>
    </cfRule>
    <cfRule type="expression" dxfId="8716" priority="1197" stopIfTrue="1">
      <formula>G9="やり投"</formula>
    </cfRule>
    <cfRule type="expression" dxfId="8715" priority="1198" stopIfTrue="1">
      <formula>G9="砲丸投"</formula>
    </cfRule>
    <cfRule type="expression" dxfId="8714" priority="1199" stopIfTrue="1">
      <formula>G9="走幅跳"</formula>
    </cfRule>
    <cfRule type="expression" dxfId="8713" priority="1200" stopIfTrue="1">
      <formula>G9="走高跳"</formula>
    </cfRule>
  </conditionalFormatting>
  <conditionalFormatting sqref="L31">
    <cfRule type="expression" dxfId="8712" priority="941" stopIfTrue="1">
      <formula>K31="円盤投"</formula>
    </cfRule>
    <cfRule type="expression" dxfId="8711" priority="942" stopIfTrue="1">
      <formula>K31="やり投"</formula>
    </cfRule>
    <cfRule type="expression" dxfId="8710" priority="943" stopIfTrue="1">
      <formula>K31="砲丸投"</formula>
    </cfRule>
    <cfRule type="expression" dxfId="8709" priority="944" stopIfTrue="1">
      <formula>K31="走幅跳"</formula>
    </cfRule>
    <cfRule type="expression" dxfId="8708" priority="945" stopIfTrue="1">
      <formula>K31="走高跳"</formula>
    </cfRule>
  </conditionalFormatting>
  <conditionalFormatting sqref="J35">
    <cfRule type="expression" dxfId="8707" priority="1031" stopIfTrue="1">
      <formula>I35="円盤投"</formula>
    </cfRule>
    <cfRule type="expression" dxfId="8706" priority="1032" stopIfTrue="1">
      <formula>I35="やり投"</formula>
    </cfRule>
    <cfRule type="expression" dxfId="8705" priority="1033" stopIfTrue="1">
      <formula>I35="砲丸投"</formula>
    </cfRule>
    <cfRule type="expression" dxfId="8704" priority="1034" stopIfTrue="1">
      <formula>I35="走幅跳"</formula>
    </cfRule>
    <cfRule type="expression" dxfId="8703" priority="1035" stopIfTrue="1">
      <formula>I35="走高跳"</formula>
    </cfRule>
  </conditionalFormatting>
  <conditionalFormatting sqref="H37">
    <cfRule type="expression" dxfId="8702" priority="1126" stopIfTrue="1">
      <formula>G37="円盤投"</formula>
    </cfRule>
    <cfRule type="expression" dxfId="8701" priority="1127" stopIfTrue="1">
      <formula>G37="やり投"</formula>
    </cfRule>
    <cfRule type="expression" dxfId="8700" priority="1128" stopIfTrue="1">
      <formula>G37="砲丸投"</formula>
    </cfRule>
    <cfRule type="expression" dxfId="8699" priority="1129" stopIfTrue="1">
      <formula>G37="走幅跳"</formula>
    </cfRule>
    <cfRule type="expression" dxfId="8698" priority="1130" stopIfTrue="1">
      <formula>G37="走高跳"</formula>
    </cfRule>
  </conditionalFormatting>
  <conditionalFormatting sqref="J43">
    <cfRule type="expression" dxfId="8697" priority="1011" stopIfTrue="1">
      <formula>I43="円盤投"</formula>
    </cfRule>
    <cfRule type="expression" dxfId="8696" priority="1012" stopIfTrue="1">
      <formula>I43="やり投"</formula>
    </cfRule>
    <cfRule type="expression" dxfId="8695" priority="1013" stopIfTrue="1">
      <formula>I43="砲丸投"</formula>
    </cfRule>
    <cfRule type="expression" dxfId="8694" priority="1014" stopIfTrue="1">
      <formula>I43="走幅跳"</formula>
    </cfRule>
    <cfRule type="expression" dxfId="8693" priority="1015" stopIfTrue="1">
      <formula>I43="走高跳"</formula>
    </cfRule>
  </conditionalFormatting>
  <conditionalFormatting sqref="J41">
    <cfRule type="expression" dxfId="8692" priority="1016" stopIfTrue="1">
      <formula>I41="円盤投"</formula>
    </cfRule>
    <cfRule type="expression" dxfId="8691" priority="1017" stopIfTrue="1">
      <formula>I41="やり投"</formula>
    </cfRule>
    <cfRule type="expression" dxfId="8690" priority="1018" stopIfTrue="1">
      <formula>I41="砲丸投"</formula>
    </cfRule>
    <cfRule type="expression" dxfId="8689" priority="1019" stopIfTrue="1">
      <formula>I41="走幅跳"</formula>
    </cfRule>
    <cfRule type="expression" dxfId="8688" priority="1020" stopIfTrue="1">
      <formula>I41="走高跳"</formula>
    </cfRule>
  </conditionalFormatting>
  <conditionalFormatting sqref="H43">
    <cfRule type="expression" dxfId="8687" priority="1111" stopIfTrue="1">
      <formula>G43="円盤投"</formula>
    </cfRule>
    <cfRule type="expression" dxfId="8686" priority="1112" stopIfTrue="1">
      <formula>G43="やり投"</formula>
    </cfRule>
    <cfRule type="expression" dxfId="8685" priority="1113" stopIfTrue="1">
      <formula>G43="砲丸投"</formula>
    </cfRule>
    <cfRule type="expression" dxfId="8684" priority="1114" stopIfTrue="1">
      <formula>G43="走幅跳"</formula>
    </cfRule>
    <cfRule type="expression" dxfId="8683" priority="1115" stopIfTrue="1">
      <formula>G43="走高跳"</formula>
    </cfRule>
  </conditionalFormatting>
  <conditionalFormatting sqref="J47">
    <cfRule type="expression" dxfId="8682" priority="1001" stopIfTrue="1">
      <formula>I47="円盤投"</formula>
    </cfRule>
    <cfRule type="expression" dxfId="8681" priority="1002" stopIfTrue="1">
      <formula>I47="やり投"</formula>
    </cfRule>
    <cfRule type="expression" dxfId="8680" priority="1003" stopIfTrue="1">
      <formula>I47="砲丸投"</formula>
    </cfRule>
    <cfRule type="expression" dxfId="8679" priority="1004" stopIfTrue="1">
      <formula>I47="走幅跳"</formula>
    </cfRule>
    <cfRule type="expression" dxfId="8678" priority="1005" stopIfTrue="1">
      <formula>I47="走高跳"</formula>
    </cfRule>
  </conditionalFormatting>
  <conditionalFormatting sqref="J9">
    <cfRule type="expression" dxfId="8677" priority="1096" stopIfTrue="1">
      <formula>I9="円盤投"</formula>
    </cfRule>
    <cfRule type="expression" dxfId="8676" priority="1097" stopIfTrue="1">
      <formula>I9="やり投"</formula>
    </cfRule>
    <cfRule type="expression" dxfId="8675" priority="1098" stopIfTrue="1">
      <formula>I9="砲丸投"</formula>
    </cfRule>
    <cfRule type="expression" dxfId="8674" priority="1099" stopIfTrue="1">
      <formula>I9="走幅跳"</formula>
    </cfRule>
    <cfRule type="expression" dxfId="8673" priority="1100" stopIfTrue="1">
      <formula>I9="走高跳"</formula>
    </cfRule>
  </conditionalFormatting>
  <conditionalFormatting sqref="H11">
    <cfRule type="expression" dxfId="8672" priority="1191" stopIfTrue="1">
      <formula>G11="円盤投"</formula>
    </cfRule>
    <cfRule type="expression" dxfId="8671" priority="1192" stopIfTrue="1">
      <formula>G11="やり投"</formula>
    </cfRule>
    <cfRule type="expression" dxfId="8670" priority="1193" stopIfTrue="1">
      <formula>G11="砲丸投"</formula>
    </cfRule>
    <cfRule type="expression" dxfId="8669" priority="1194" stopIfTrue="1">
      <formula>G11="走幅跳"</formula>
    </cfRule>
    <cfRule type="expression" dxfId="8668" priority="1195" stopIfTrue="1">
      <formula>G11="走高跳"</formula>
    </cfRule>
  </conditionalFormatting>
  <conditionalFormatting sqref="H13">
    <cfRule type="expression" dxfId="8667" priority="1186" stopIfTrue="1">
      <formula>G13="円盤投"</formula>
    </cfRule>
    <cfRule type="expression" dxfId="8666" priority="1187" stopIfTrue="1">
      <formula>G13="やり投"</formula>
    </cfRule>
    <cfRule type="expression" dxfId="8665" priority="1188" stopIfTrue="1">
      <formula>G13="砲丸投"</formula>
    </cfRule>
    <cfRule type="expression" dxfId="8664" priority="1189" stopIfTrue="1">
      <formula>G13="走幅跳"</formula>
    </cfRule>
    <cfRule type="expression" dxfId="8663" priority="1190" stopIfTrue="1">
      <formula>G13="走高跳"</formula>
    </cfRule>
  </conditionalFormatting>
  <conditionalFormatting sqref="H15">
    <cfRule type="expression" dxfId="8662" priority="1181" stopIfTrue="1">
      <formula>G15="円盤投"</formula>
    </cfRule>
    <cfRule type="expression" dxfId="8661" priority="1182" stopIfTrue="1">
      <formula>G15="やり投"</formula>
    </cfRule>
    <cfRule type="expression" dxfId="8660" priority="1183" stopIfTrue="1">
      <formula>G15="砲丸投"</formula>
    </cfRule>
    <cfRule type="expression" dxfId="8659" priority="1184" stopIfTrue="1">
      <formula>G15="走幅跳"</formula>
    </cfRule>
    <cfRule type="expression" dxfId="8658" priority="1185" stopIfTrue="1">
      <formula>G15="走高跳"</formula>
    </cfRule>
  </conditionalFormatting>
  <conditionalFormatting sqref="H17">
    <cfRule type="expression" dxfId="8657" priority="1176" stopIfTrue="1">
      <formula>G17="円盤投"</formula>
    </cfRule>
    <cfRule type="expression" dxfId="8656" priority="1177" stopIfTrue="1">
      <formula>G17="やり投"</formula>
    </cfRule>
    <cfRule type="expression" dxfId="8655" priority="1178" stopIfTrue="1">
      <formula>G17="砲丸投"</formula>
    </cfRule>
    <cfRule type="expression" dxfId="8654" priority="1179" stopIfTrue="1">
      <formula>G17="走幅跳"</formula>
    </cfRule>
    <cfRule type="expression" dxfId="8653" priority="1180" stopIfTrue="1">
      <formula>G17="走高跳"</formula>
    </cfRule>
  </conditionalFormatting>
  <conditionalFormatting sqref="H19">
    <cfRule type="expression" dxfId="8652" priority="1171" stopIfTrue="1">
      <formula>G19="円盤投"</formula>
    </cfRule>
    <cfRule type="expression" dxfId="8651" priority="1172" stopIfTrue="1">
      <formula>G19="やり投"</formula>
    </cfRule>
    <cfRule type="expression" dxfId="8650" priority="1173" stopIfTrue="1">
      <formula>G19="砲丸投"</formula>
    </cfRule>
    <cfRule type="expression" dxfId="8649" priority="1174" stopIfTrue="1">
      <formula>G19="走幅跳"</formula>
    </cfRule>
    <cfRule type="expression" dxfId="8648" priority="1175" stopIfTrue="1">
      <formula>G19="走高跳"</formula>
    </cfRule>
  </conditionalFormatting>
  <conditionalFormatting sqref="H21">
    <cfRule type="expression" dxfId="8647" priority="1166" stopIfTrue="1">
      <formula>G21="円盤投"</formula>
    </cfRule>
    <cfRule type="expression" dxfId="8646" priority="1167" stopIfTrue="1">
      <formula>G21="やり投"</formula>
    </cfRule>
    <cfRule type="expression" dxfId="8645" priority="1168" stopIfTrue="1">
      <formula>G21="砲丸投"</formula>
    </cfRule>
    <cfRule type="expression" dxfId="8644" priority="1169" stopIfTrue="1">
      <formula>G21="走幅跳"</formula>
    </cfRule>
    <cfRule type="expression" dxfId="8643" priority="1170" stopIfTrue="1">
      <formula>G21="走高跳"</formula>
    </cfRule>
  </conditionalFormatting>
  <conditionalFormatting sqref="H23">
    <cfRule type="expression" dxfId="8642" priority="1161" stopIfTrue="1">
      <formula>G23="円盤投"</formula>
    </cfRule>
    <cfRule type="expression" dxfId="8641" priority="1162" stopIfTrue="1">
      <formula>G23="やり投"</formula>
    </cfRule>
    <cfRule type="expression" dxfId="8640" priority="1163" stopIfTrue="1">
      <formula>G23="砲丸投"</formula>
    </cfRule>
    <cfRule type="expression" dxfId="8639" priority="1164" stopIfTrue="1">
      <formula>G23="走幅跳"</formula>
    </cfRule>
    <cfRule type="expression" dxfId="8638" priority="1165" stopIfTrue="1">
      <formula>G23="走高跳"</formula>
    </cfRule>
  </conditionalFormatting>
  <conditionalFormatting sqref="H25">
    <cfRule type="expression" dxfId="8637" priority="1156" stopIfTrue="1">
      <formula>G25="円盤投"</formula>
    </cfRule>
    <cfRule type="expression" dxfId="8636" priority="1157" stopIfTrue="1">
      <formula>G25="やり投"</formula>
    </cfRule>
    <cfRule type="expression" dxfId="8635" priority="1158" stopIfTrue="1">
      <formula>G25="砲丸投"</formula>
    </cfRule>
    <cfRule type="expression" dxfId="8634" priority="1159" stopIfTrue="1">
      <formula>G25="走幅跳"</formula>
    </cfRule>
    <cfRule type="expression" dxfId="8633" priority="1160" stopIfTrue="1">
      <formula>G25="走高跳"</formula>
    </cfRule>
  </conditionalFormatting>
  <conditionalFormatting sqref="H27">
    <cfRule type="expression" dxfId="8632" priority="1151" stopIfTrue="1">
      <formula>G27="円盤投"</formula>
    </cfRule>
    <cfRule type="expression" dxfId="8631" priority="1152" stopIfTrue="1">
      <formula>G27="やり投"</formula>
    </cfRule>
    <cfRule type="expression" dxfId="8630" priority="1153" stopIfTrue="1">
      <formula>G27="砲丸投"</formula>
    </cfRule>
    <cfRule type="expression" dxfId="8629" priority="1154" stopIfTrue="1">
      <formula>G27="走幅跳"</formula>
    </cfRule>
    <cfRule type="expression" dxfId="8628" priority="1155" stopIfTrue="1">
      <formula>G27="走高跳"</formula>
    </cfRule>
  </conditionalFormatting>
  <conditionalFormatting sqref="H29">
    <cfRule type="expression" dxfId="8627" priority="1146" stopIfTrue="1">
      <formula>G29="円盤投"</formula>
    </cfRule>
    <cfRule type="expression" dxfId="8626" priority="1147" stopIfTrue="1">
      <formula>G29="やり投"</formula>
    </cfRule>
    <cfRule type="expression" dxfId="8625" priority="1148" stopIfTrue="1">
      <formula>G29="砲丸投"</formula>
    </cfRule>
    <cfRule type="expression" dxfId="8624" priority="1149" stopIfTrue="1">
      <formula>G29="走幅跳"</formula>
    </cfRule>
    <cfRule type="expression" dxfId="8623" priority="1150" stopIfTrue="1">
      <formula>G29="走高跳"</formula>
    </cfRule>
  </conditionalFormatting>
  <conditionalFormatting sqref="H31">
    <cfRule type="expression" dxfId="8622" priority="1141" stopIfTrue="1">
      <formula>G31="円盤投"</formula>
    </cfRule>
    <cfRule type="expression" dxfId="8621" priority="1142" stopIfTrue="1">
      <formula>G31="やり投"</formula>
    </cfRule>
    <cfRule type="expression" dxfId="8620" priority="1143" stopIfTrue="1">
      <formula>G31="砲丸投"</formula>
    </cfRule>
    <cfRule type="expression" dxfId="8619" priority="1144" stopIfTrue="1">
      <formula>G31="走幅跳"</formula>
    </cfRule>
    <cfRule type="expression" dxfId="8618" priority="1145" stopIfTrue="1">
      <formula>G31="走高跳"</formula>
    </cfRule>
  </conditionalFormatting>
  <conditionalFormatting sqref="H33">
    <cfRule type="expression" dxfId="8617" priority="1136" stopIfTrue="1">
      <formula>G33="円盤投"</formula>
    </cfRule>
    <cfRule type="expression" dxfId="8616" priority="1137" stopIfTrue="1">
      <formula>G33="やり投"</formula>
    </cfRule>
    <cfRule type="expression" dxfId="8615" priority="1138" stopIfTrue="1">
      <formula>G33="砲丸投"</formula>
    </cfRule>
    <cfRule type="expression" dxfId="8614" priority="1139" stopIfTrue="1">
      <formula>G33="走幅跳"</formula>
    </cfRule>
    <cfRule type="expression" dxfId="8613" priority="1140" stopIfTrue="1">
      <formula>G33="走高跳"</formula>
    </cfRule>
  </conditionalFormatting>
  <conditionalFormatting sqref="H35">
    <cfRule type="expression" dxfId="8612" priority="1131" stopIfTrue="1">
      <formula>G35="円盤投"</formula>
    </cfRule>
    <cfRule type="expression" dxfId="8611" priority="1132" stopIfTrue="1">
      <formula>G35="やり投"</formula>
    </cfRule>
    <cfRule type="expression" dxfId="8610" priority="1133" stopIfTrue="1">
      <formula>G35="砲丸投"</formula>
    </cfRule>
    <cfRule type="expression" dxfId="8609" priority="1134" stopIfTrue="1">
      <formula>G35="走幅跳"</formula>
    </cfRule>
    <cfRule type="expression" dxfId="8608" priority="1135" stopIfTrue="1">
      <formula>G35="走高跳"</formula>
    </cfRule>
  </conditionalFormatting>
  <conditionalFormatting sqref="H39">
    <cfRule type="expression" dxfId="8607" priority="1121" stopIfTrue="1">
      <formula>G39="円盤投"</formula>
    </cfRule>
    <cfRule type="expression" dxfId="8606" priority="1122" stopIfTrue="1">
      <formula>G39="やり投"</formula>
    </cfRule>
    <cfRule type="expression" dxfId="8605" priority="1123" stopIfTrue="1">
      <formula>G39="砲丸投"</formula>
    </cfRule>
    <cfRule type="expression" dxfId="8604" priority="1124" stopIfTrue="1">
      <formula>G39="走幅跳"</formula>
    </cfRule>
    <cfRule type="expression" dxfId="8603" priority="1125" stopIfTrue="1">
      <formula>G39="走高跳"</formula>
    </cfRule>
  </conditionalFormatting>
  <conditionalFormatting sqref="H41">
    <cfRule type="expression" dxfId="8602" priority="1116" stopIfTrue="1">
      <formula>G41="円盤投"</formula>
    </cfRule>
    <cfRule type="expression" dxfId="8601" priority="1117" stopIfTrue="1">
      <formula>G41="やり投"</formula>
    </cfRule>
    <cfRule type="expression" dxfId="8600" priority="1118" stopIfTrue="1">
      <formula>G41="砲丸投"</formula>
    </cfRule>
    <cfRule type="expression" dxfId="8599" priority="1119" stopIfTrue="1">
      <formula>G41="走幅跳"</formula>
    </cfRule>
    <cfRule type="expression" dxfId="8598" priority="1120" stopIfTrue="1">
      <formula>G41="走高跳"</formula>
    </cfRule>
  </conditionalFormatting>
  <conditionalFormatting sqref="H45">
    <cfRule type="expression" dxfId="8597" priority="1106" stopIfTrue="1">
      <formula>G45="円盤投"</formula>
    </cfRule>
    <cfRule type="expression" dxfId="8596" priority="1107" stopIfTrue="1">
      <formula>G45="やり投"</formula>
    </cfRule>
    <cfRule type="expression" dxfId="8595" priority="1108" stopIfTrue="1">
      <formula>G45="砲丸投"</formula>
    </cfRule>
    <cfRule type="expression" dxfId="8594" priority="1109" stopIfTrue="1">
      <formula>G45="走幅跳"</formula>
    </cfRule>
    <cfRule type="expression" dxfId="8593" priority="1110" stopIfTrue="1">
      <formula>G45="走高跳"</formula>
    </cfRule>
  </conditionalFormatting>
  <conditionalFormatting sqref="H47">
    <cfRule type="expression" dxfId="8592" priority="1101" stopIfTrue="1">
      <formula>G47="円盤投"</formula>
    </cfRule>
    <cfRule type="expression" dxfId="8591" priority="1102" stopIfTrue="1">
      <formula>G47="やり投"</formula>
    </cfRule>
    <cfRule type="expression" dxfId="8590" priority="1103" stopIfTrue="1">
      <formula>G47="砲丸投"</formula>
    </cfRule>
    <cfRule type="expression" dxfId="8589" priority="1104" stopIfTrue="1">
      <formula>G47="走幅跳"</formula>
    </cfRule>
    <cfRule type="expression" dxfId="8588" priority="1105" stopIfTrue="1">
      <formula>G47="走高跳"</formula>
    </cfRule>
  </conditionalFormatting>
  <conditionalFormatting sqref="J11">
    <cfRule type="expression" dxfId="8587" priority="1091" stopIfTrue="1">
      <formula>I11="円盤投"</formula>
    </cfRule>
    <cfRule type="expression" dxfId="8586" priority="1092" stopIfTrue="1">
      <formula>I11="やり投"</formula>
    </cfRule>
    <cfRule type="expression" dxfId="8585" priority="1093" stopIfTrue="1">
      <formula>I11="砲丸投"</formula>
    </cfRule>
    <cfRule type="expression" dxfId="8584" priority="1094" stopIfTrue="1">
      <formula>I11="走幅跳"</formula>
    </cfRule>
    <cfRule type="expression" dxfId="8583" priority="1095" stopIfTrue="1">
      <formula>I11="走高跳"</formula>
    </cfRule>
  </conditionalFormatting>
  <conditionalFormatting sqref="J13">
    <cfRule type="expression" dxfId="8582" priority="1086" stopIfTrue="1">
      <formula>I13="円盤投"</formula>
    </cfRule>
    <cfRule type="expression" dxfId="8581" priority="1087" stopIfTrue="1">
      <formula>I13="やり投"</formula>
    </cfRule>
    <cfRule type="expression" dxfId="8580" priority="1088" stopIfTrue="1">
      <formula>I13="砲丸投"</formula>
    </cfRule>
    <cfRule type="expression" dxfId="8579" priority="1089" stopIfTrue="1">
      <formula>I13="走幅跳"</formula>
    </cfRule>
    <cfRule type="expression" dxfId="8578" priority="1090" stopIfTrue="1">
      <formula>I13="走高跳"</formula>
    </cfRule>
  </conditionalFormatting>
  <conditionalFormatting sqref="J15">
    <cfRule type="expression" dxfId="8577" priority="1081" stopIfTrue="1">
      <formula>I15="円盤投"</formula>
    </cfRule>
    <cfRule type="expression" dxfId="8576" priority="1082" stopIfTrue="1">
      <formula>I15="やり投"</formula>
    </cfRule>
    <cfRule type="expression" dxfId="8575" priority="1083" stopIfTrue="1">
      <formula>I15="砲丸投"</formula>
    </cfRule>
    <cfRule type="expression" dxfId="8574" priority="1084" stopIfTrue="1">
      <formula>I15="走幅跳"</formula>
    </cfRule>
    <cfRule type="expression" dxfId="8573" priority="1085" stopIfTrue="1">
      <formula>I15="走高跳"</formula>
    </cfRule>
  </conditionalFormatting>
  <conditionalFormatting sqref="J17">
    <cfRule type="expression" dxfId="8572" priority="1076" stopIfTrue="1">
      <formula>I17="円盤投"</formula>
    </cfRule>
    <cfRule type="expression" dxfId="8571" priority="1077" stopIfTrue="1">
      <formula>I17="やり投"</formula>
    </cfRule>
    <cfRule type="expression" dxfId="8570" priority="1078" stopIfTrue="1">
      <formula>I17="砲丸投"</formula>
    </cfRule>
    <cfRule type="expression" dxfId="8569" priority="1079" stopIfTrue="1">
      <formula>I17="走幅跳"</formula>
    </cfRule>
    <cfRule type="expression" dxfId="8568" priority="1080" stopIfTrue="1">
      <formula>I17="走高跳"</formula>
    </cfRule>
  </conditionalFormatting>
  <conditionalFormatting sqref="J19">
    <cfRule type="expression" dxfId="8567" priority="1071" stopIfTrue="1">
      <formula>I19="円盤投"</formula>
    </cfRule>
    <cfRule type="expression" dxfId="8566" priority="1072" stopIfTrue="1">
      <formula>I19="やり投"</formula>
    </cfRule>
    <cfRule type="expression" dxfId="8565" priority="1073" stopIfTrue="1">
      <formula>I19="砲丸投"</formula>
    </cfRule>
    <cfRule type="expression" dxfId="8564" priority="1074" stopIfTrue="1">
      <formula>I19="走幅跳"</formula>
    </cfRule>
    <cfRule type="expression" dxfId="8563" priority="1075" stopIfTrue="1">
      <formula>I19="走高跳"</formula>
    </cfRule>
  </conditionalFormatting>
  <conditionalFormatting sqref="J21">
    <cfRule type="expression" dxfId="8562" priority="1066" stopIfTrue="1">
      <formula>I21="円盤投"</formula>
    </cfRule>
    <cfRule type="expression" dxfId="8561" priority="1067" stopIfTrue="1">
      <formula>I21="やり投"</formula>
    </cfRule>
    <cfRule type="expression" dxfId="8560" priority="1068" stopIfTrue="1">
      <formula>I21="砲丸投"</formula>
    </cfRule>
    <cfRule type="expression" dxfId="8559" priority="1069" stopIfTrue="1">
      <formula>I21="走幅跳"</formula>
    </cfRule>
    <cfRule type="expression" dxfId="8558" priority="1070" stopIfTrue="1">
      <formula>I21="走高跳"</formula>
    </cfRule>
  </conditionalFormatting>
  <conditionalFormatting sqref="J23">
    <cfRule type="expression" dxfId="8557" priority="1061" stopIfTrue="1">
      <formula>I23="円盤投"</formula>
    </cfRule>
    <cfRule type="expression" dxfId="8556" priority="1062" stopIfTrue="1">
      <formula>I23="やり投"</formula>
    </cfRule>
    <cfRule type="expression" dxfId="8555" priority="1063" stopIfTrue="1">
      <formula>I23="砲丸投"</formula>
    </cfRule>
    <cfRule type="expression" dxfId="8554" priority="1064" stopIfTrue="1">
      <formula>I23="走幅跳"</formula>
    </cfRule>
    <cfRule type="expression" dxfId="8553" priority="1065" stopIfTrue="1">
      <formula>I23="走高跳"</formula>
    </cfRule>
  </conditionalFormatting>
  <conditionalFormatting sqref="J25">
    <cfRule type="expression" dxfId="8552" priority="1056" stopIfTrue="1">
      <formula>I25="円盤投"</formula>
    </cfRule>
    <cfRule type="expression" dxfId="8551" priority="1057" stopIfTrue="1">
      <formula>I25="やり投"</formula>
    </cfRule>
    <cfRule type="expression" dxfId="8550" priority="1058" stopIfTrue="1">
      <formula>I25="砲丸投"</formula>
    </cfRule>
    <cfRule type="expression" dxfId="8549" priority="1059" stopIfTrue="1">
      <formula>I25="走幅跳"</formula>
    </cfRule>
    <cfRule type="expression" dxfId="8548" priority="1060" stopIfTrue="1">
      <formula>I25="走高跳"</formula>
    </cfRule>
  </conditionalFormatting>
  <conditionalFormatting sqref="J27">
    <cfRule type="expression" dxfId="8547" priority="1051" stopIfTrue="1">
      <formula>I27="円盤投"</formula>
    </cfRule>
    <cfRule type="expression" dxfId="8546" priority="1052" stopIfTrue="1">
      <formula>I27="やり投"</formula>
    </cfRule>
    <cfRule type="expression" dxfId="8545" priority="1053" stopIfTrue="1">
      <formula>I27="砲丸投"</formula>
    </cfRule>
    <cfRule type="expression" dxfId="8544" priority="1054" stopIfTrue="1">
      <formula>I27="走幅跳"</formula>
    </cfRule>
    <cfRule type="expression" dxfId="8543" priority="1055" stopIfTrue="1">
      <formula>I27="走高跳"</formula>
    </cfRule>
  </conditionalFormatting>
  <conditionalFormatting sqref="J29">
    <cfRule type="expression" dxfId="8542" priority="1046" stopIfTrue="1">
      <formula>I29="円盤投"</formula>
    </cfRule>
    <cfRule type="expression" dxfId="8541" priority="1047" stopIfTrue="1">
      <formula>I29="やり投"</formula>
    </cfRule>
    <cfRule type="expression" dxfId="8540" priority="1048" stopIfTrue="1">
      <formula>I29="砲丸投"</formula>
    </cfRule>
    <cfRule type="expression" dxfId="8539" priority="1049" stopIfTrue="1">
      <formula>I29="走幅跳"</formula>
    </cfRule>
    <cfRule type="expression" dxfId="8538" priority="1050" stopIfTrue="1">
      <formula>I29="走高跳"</formula>
    </cfRule>
  </conditionalFormatting>
  <conditionalFormatting sqref="J31">
    <cfRule type="expression" dxfId="8537" priority="1041" stopIfTrue="1">
      <formula>I31="円盤投"</formula>
    </cfRule>
    <cfRule type="expression" dxfId="8536" priority="1042" stopIfTrue="1">
      <formula>I31="やり投"</formula>
    </cfRule>
    <cfRule type="expression" dxfId="8535" priority="1043" stopIfTrue="1">
      <formula>I31="砲丸投"</formula>
    </cfRule>
    <cfRule type="expression" dxfId="8534" priority="1044" stopIfTrue="1">
      <formula>I31="走幅跳"</formula>
    </cfRule>
    <cfRule type="expression" dxfId="8533" priority="1045" stopIfTrue="1">
      <formula>I31="走高跳"</formula>
    </cfRule>
  </conditionalFormatting>
  <conditionalFormatting sqref="J33">
    <cfRule type="expression" dxfId="8532" priority="1036" stopIfTrue="1">
      <formula>I33="円盤投"</formula>
    </cfRule>
    <cfRule type="expression" dxfId="8531" priority="1037" stopIfTrue="1">
      <formula>I33="やり投"</formula>
    </cfRule>
    <cfRule type="expression" dxfId="8530" priority="1038" stopIfTrue="1">
      <formula>I33="砲丸投"</formula>
    </cfRule>
    <cfRule type="expression" dxfId="8529" priority="1039" stopIfTrue="1">
      <formula>I33="走幅跳"</formula>
    </cfRule>
    <cfRule type="expression" dxfId="8528" priority="1040" stopIfTrue="1">
      <formula>I33="走高跳"</formula>
    </cfRule>
  </conditionalFormatting>
  <conditionalFormatting sqref="J37">
    <cfRule type="expression" dxfId="8527" priority="1026" stopIfTrue="1">
      <formula>I37="円盤投"</formula>
    </cfRule>
    <cfRule type="expression" dxfId="8526" priority="1027" stopIfTrue="1">
      <formula>I37="やり投"</formula>
    </cfRule>
    <cfRule type="expression" dxfId="8525" priority="1028" stopIfTrue="1">
      <formula>I37="砲丸投"</formula>
    </cfRule>
    <cfRule type="expression" dxfId="8524" priority="1029" stopIfTrue="1">
      <formula>I37="走幅跳"</formula>
    </cfRule>
    <cfRule type="expression" dxfId="8523" priority="1030" stopIfTrue="1">
      <formula>I37="走高跳"</formula>
    </cfRule>
  </conditionalFormatting>
  <conditionalFormatting sqref="J39">
    <cfRule type="expression" dxfId="8522" priority="1021" stopIfTrue="1">
      <formula>I39="円盤投"</formula>
    </cfRule>
    <cfRule type="expression" dxfId="8521" priority="1022" stopIfTrue="1">
      <formula>I39="やり投"</formula>
    </cfRule>
    <cfRule type="expression" dxfId="8520" priority="1023" stopIfTrue="1">
      <formula>I39="砲丸投"</formula>
    </cfRule>
    <cfRule type="expression" dxfId="8519" priority="1024" stopIfTrue="1">
      <formula>I39="走幅跳"</formula>
    </cfRule>
    <cfRule type="expression" dxfId="8518" priority="1025" stopIfTrue="1">
      <formula>I39="走高跳"</formula>
    </cfRule>
  </conditionalFormatting>
  <conditionalFormatting sqref="J45">
    <cfRule type="expression" dxfId="8517" priority="1006" stopIfTrue="1">
      <formula>I45="円盤投"</formula>
    </cfRule>
    <cfRule type="expression" dxfId="8516" priority="1007" stopIfTrue="1">
      <formula>I45="やり投"</formula>
    </cfRule>
    <cfRule type="expression" dxfId="8515" priority="1008" stopIfTrue="1">
      <formula>I45="砲丸投"</formula>
    </cfRule>
    <cfRule type="expression" dxfId="8514" priority="1009" stopIfTrue="1">
      <formula>I45="走幅跳"</formula>
    </cfRule>
    <cfRule type="expression" dxfId="8513" priority="1010" stopIfTrue="1">
      <formula>I45="走高跳"</formula>
    </cfRule>
  </conditionalFormatting>
  <conditionalFormatting sqref="L9">
    <cfRule type="expression" dxfId="8512" priority="996" stopIfTrue="1">
      <formula>K9="円盤投"</formula>
    </cfRule>
    <cfRule type="expression" dxfId="8511" priority="997" stopIfTrue="1">
      <formula>K9="やり投"</formula>
    </cfRule>
    <cfRule type="expression" dxfId="8510" priority="998" stopIfTrue="1">
      <formula>K9="砲丸投"</formula>
    </cfRule>
    <cfRule type="expression" dxfId="8509" priority="999" stopIfTrue="1">
      <formula>K9="走幅跳"</formula>
    </cfRule>
    <cfRule type="expression" dxfId="8508" priority="1000" stopIfTrue="1">
      <formula>K9="走高跳"</formula>
    </cfRule>
  </conditionalFormatting>
  <conditionalFormatting sqref="L11">
    <cfRule type="expression" dxfId="8507" priority="991" stopIfTrue="1">
      <formula>K11="円盤投"</formula>
    </cfRule>
    <cfRule type="expression" dxfId="8506" priority="992" stopIfTrue="1">
      <formula>K11="やり投"</formula>
    </cfRule>
    <cfRule type="expression" dxfId="8505" priority="993" stopIfTrue="1">
      <formula>K11="砲丸投"</formula>
    </cfRule>
    <cfRule type="expression" dxfId="8504" priority="994" stopIfTrue="1">
      <formula>K11="走幅跳"</formula>
    </cfRule>
    <cfRule type="expression" dxfId="8503" priority="995" stopIfTrue="1">
      <formula>K11="走高跳"</formula>
    </cfRule>
  </conditionalFormatting>
  <conditionalFormatting sqref="L13">
    <cfRule type="expression" dxfId="8502" priority="986" stopIfTrue="1">
      <formula>K13="円盤投"</formula>
    </cfRule>
    <cfRule type="expression" dxfId="8501" priority="987" stopIfTrue="1">
      <formula>K13="やり投"</formula>
    </cfRule>
    <cfRule type="expression" dxfId="8500" priority="988" stopIfTrue="1">
      <formula>K13="砲丸投"</formula>
    </cfRule>
    <cfRule type="expression" dxfId="8499" priority="989" stopIfTrue="1">
      <formula>K13="走幅跳"</formula>
    </cfRule>
    <cfRule type="expression" dxfId="8498" priority="990" stopIfTrue="1">
      <formula>K13="走高跳"</formula>
    </cfRule>
  </conditionalFormatting>
  <conditionalFormatting sqref="L15">
    <cfRule type="expression" dxfId="8497" priority="981" stopIfTrue="1">
      <formula>K15="円盤投"</formula>
    </cfRule>
    <cfRule type="expression" dxfId="8496" priority="982" stopIfTrue="1">
      <formula>K15="やり投"</formula>
    </cfRule>
    <cfRule type="expression" dxfId="8495" priority="983" stopIfTrue="1">
      <formula>K15="砲丸投"</formula>
    </cfRule>
    <cfRule type="expression" dxfId="8494" priority="984" stopIfTrue="1">
      <formula>K15="走幅跳"</formula>
    </cfRule>
    <cfRule type="expression" dxfId="8493" priority="985" stopIfTrue="1">
      <formula>K15="走高跳"</formula>
    </cfRule>
  </conditionalFormatting>
  <conditionalFormatting sqref="L17">
    <cfRule type="expression" dxfId="8492" priority="976" stopIfTrue="1">
      <formula>K17="円盤投"</formula>
    </cfRule>
    <cfRule type="expression" dxfId="8491" priority="977" stopIfTrue="1">
      <formula>K17="やり投"</formula>
    </cfRule>
    <cfRule type="expression" dxfId="8490" priority="978" stopIfTrue="1">
      <formula>K17="砲丸投"</formula>
    </cfRule>
    <cfRule type="expression" dxfId="8489" priority="979" stopIfTrue="1">
      <formula>K17="走幅跳"</formula>
    </cfRule>
    <cfRule type="expression" dxfId="8488" priority="980" stopIfTrue="1">
      <formula>K17="走高跳"</formula>
    </cfRule>
  </conditionalFormatting>
  <conditionalFormatting sqref="L19">
    <cfRule type="expression" dxfId="8487" priority="971" stopIfTrue="1">
      <formula>K19="円盤投"</formula>
    </cfRule>
    <cfRule type="expression" dxfId="8486" priority="972" stopIfTrue="1">
      <formula>K19="やり投"</formula>
    </cfRule>
    <cfRule type="expression" dxfId="8485" priority="973" stopIfTrue="1">
      <formula>K19="砲丸投"</formula>
    </cfRule>
    <cfRule type="expression" dxfId="8484" priority="974" stopIfTrue="1">
      <formula>K19="走幅跳"</formula>
    </cfRule>
    <cfRule type="expression" dxfId="8483" priority="975" stopIfTrue="1">
      <formula>K19="走高跳"</formula>
    </cfRule>
  </conditionalFormatting>
  <conditionalFormatting sqref="L21">
    <cfRule type="expression" dxfId="8482" priority="966" stopIfTrue="1">
      <formula>K21="円盤投"</formula>
    </cfRule>
    <cfRule type="expression" dxfId="8481" priority="967" stopIfTrue="1">
      <formula>K21="やり投"</formula>
    </cfRule>
    <cfRule type="expression" dxfId="8480" priority="968" stopIfTrue="1">
      <formula>K21="砲丸投"</formula>
    </cfRule>
    <cfRule type="expression" dxfId="8479" priority="969" stopIfTrue="1">
      <formula>K21="走幅跳"</formula>
    </cfRule>
    <cfRule type="expression" dxfId="8478" priority="970" stopIfTrue="1">
      <formula>K21="走高跳"</formula>
    </cfRule>
  </conditionalFormatting>
  <conditionalFormatting sqref="L23">
    <cfRule type="expression" dxfId="8477" priority="961" stopIfTrue="1">
      <formula>K23="円盤投"</formula>
    </cfRule>
    <cfRule type="expression" dxfId="8476" priority="962" stopIfTrue="1">
      <formula>K23="やり投"</formula>
    </cfRule>
    <cfRule type="expression" dxfId="8475" priority="963" stopIfTrue="1">
      <formula>K23="砲丸投"</formula>
    </cfRule>
    <cfRule type="expression" dxfId="8474" priority="964" stopIfTrue="1">
      <formula>K23="走幅跳"</formula>
    </cfRule>
    <cfRule type="expression" dxfId="8473" priority="965" stopIfTrue="1">
      <formula>K23="走高跳"</formula>
    </cfRule>
  </conditionalFormatting>
  <conditionalFormatting sqref="L25">
    <cfRule type="expression" dxfId="8472" priority="956" stopIfTrue="1">
      <formula>K25="円盤投"</formula>
    </cfRule>
    <cfRule type="expression" dxfId="8471" priority="957" stopIfTrue="1">
      <formula>K25="やり投"</formula>
    </cfRule>
    <cfRule type="expression" dxfId="8470" priority="958" stopIfTrue="1">
      <formula>K25="砲丸投"</formula>
    </cfRule>
    <cfRule type="expression" dxfId="8469" priority="959" stopIfTrue="1">
      <formula>K25="走幅跳"</formula>
    </cfRule>
    <cfRule type="expression" dxfId="8468" priority="960" stopIfTrue="1">
      <formula>K25="走高跳"</formula>
    </cfRule>
  </conditionalFormatting>
  <conditionalFormatting sqref="L27">
    <cfRule type="expression" dxfId="8467" priority="951" stopIfTrue="1">
      <formula>K27="円盤投"</formula>
    </cfRule>
    <cfRule type="expression" dxfId="8466" priority="952" stopIfTrue="1">
      <formula>K27="やり投"</formula>
    </cfRule>
    <cfRule type="expression" dxfId="8465" priority="953" stopIfTrue="1">
      <formula>K27="砲丸投"</formula>
    </cfRule>
    <cfRule type="expression" dxfId="8464" priority="954" stopIfTrue="1">
      <formula>K27="走幅跳"</formula>
    </cfRule>
    <cfRule type="expression" dxfId="8463" priority="955" stopIfTrue="1">
      <formula>K27="走高跳"</formula>
    </cfRule>
  </conditionalFormatting>
  <conditionalFormatting sqref="L29">
    <cfRule type="expression" dxfId="8462" priority="946" stopIfTrue="1">
      <formula>K29="円盤投"</formula>
    </cfRule>
    <cfRule type="expression" dxfId="8461" priority="947" stopIfTrue="1">
      <formula>K29="やり投"</formula>
    </cfRule>
    <cfRule type="expression" dxfId="8460" priority="948" stopIfTrue="1">
      <formula>K29="砲丸投"</formula>
    </cfRule>
    <cfRule type="expression" dxfId="8459" priority="949" stopIfTrue="1">
      <formula>K29="走幅跳"</formula>
    </cfRule>
    <cfRule type="expression" dxfId="8458" priority="950" stopIfTrue="1">
      <formula>K29="走高跳"</formula>
    </cfRule>
  </conditionalFormatting>
  <conditionalFormatting sqref="L33">
    <cfRule type="expression" dxfId="8457" priority="936" stopIfTrue="1">
      <formula>K33="円盤投"</formula>
    </cfRule>
    <cfRule type="expression" dxfId="8456" priority="937" stopIfTrue="1">
      <formula>K33="やり投"</formula>
    </cfRule>
    <cfRule type="expression" dxfId="8455" priority="938" stopIfTrue="1">
      <formula>K33="砲丸投"</formula>
    </cfRule>
    <cfRule type="expression" dxfId="8454" priority="939" stopIfTrue="1">
      <formula>K33="走幅跳"</formula>
    </cfRule>
    <cfRule type="expression" dxfId="8453" priority="940" stopIfTrue="1">
      <formula>K33="走高跳"</formula>
    </cfRule>
  </conditionalFormatting>
  <conditionalFormatting sqref="L35">
    <cfRule type="expression" dxfId="8452" priority="931" stopIfTrue="1">
      <formula>K35="円盤投"</formula>
    </cfRule>
    <cfRule type="expression" dxfId="8451" priority="932" stopIfTrue="1">
      <formula>K35="やり投"</formula>
    </cfRule>
    <cfRule type="expression" dxfId="8450" priority="933" stopIfTrue="1">
      <formula>K35="砲丸投"</formula>
    </cfRule>
    <cfRule type="expression" dxfId="8449" priority="934" stopIfTrue="1">
      <formula>K35="走幅跳"</formula>
    </cfRule>
    <cfRule type="expression" dxfId="8448" priority="935" stopIfTrue="1">
      <formula>K35="走高跳"</formula>
    </cfRule>
  </conditionalFormatting>
  <conditionalFormatting sqref="L37">
    <cfRule type="expression" dxfId="8447" priority="926" stopIfTrue="1">
      <formula>K37="円盤投"</formula>
    </cfRule>
    <cfRule type="expression" dxfId="8446" priority="927" stopIfTrue="1">
      <formula>K37="やり投"</formula>
    </cfRule>
    <cfRule type="expression" dxfId="8445" priority="928" stopIfTrue="1">
      <formula>K37="砲丸投"</formula>
    </cfRule>
    <cfRule type="expression" dxfId="8444" priority="929" stopIfTrue="1">
      <formula>K37="走幅跳"</formula>
    </cfRule>
    <cfRule type="expression" dxfId="8443" priority="930" stopIfTrue="1">
      <formula>K37="走高跳"</formula>
    </cfRule>
  </conditionalFormatting>
  <conditionalFormatting sqref="L39">
    <cfRule type="expression" dxfId="8442" priority="921" stopIfTrue="1">
      <formula>K39="円盤投"</formula>
    </cfRule>
    <cfRule type="expression" dxfId="8441" priority="922" stopIfTrue="1">
      <formula>K39="やり投"</formula>
    </cfRule>
    <cfRule type="expression" dxfId="8440" priority="923" stopIfTrue="1">
      <formula>K39="砲丸投"</formula>
    </cfRule>
    <cfRule type="expression" dxfId="8439" priority="924" stopIfTrue="1">
      <formula>K39="走幅跳"</formula>
    </cfRule>
    <cfRule type="expression" dxfId="8438" priority="925" stopIfTrue="1">
      <formula>K39="走高跳"</formula>
    </cfRule>
  </conditionalFormatting>
  <conditionalFormatting sqref="L41">
    <cfRule type="expression" dxfId="8437" priority="916" stopIfTrue="1">
      <formula>K41="円盤投"</formula>
    </cfRule>
    <cfRule type="expression" dxfId="8436" priority="917" stopIfTrue="1">
      <formula>K41="やり投"</formula>
    </cfRule>
    <cfRule type="expression" dxfId="8435" priority="918" stopIfTrue="1">
      <formula>K41="砲丸投"</formula>
    </cfRule>
    <cfRule type="expression" dxfId="8434" priority="919" stopIfTrue="1">
      <formula>K41="走幅跳"</formula>
    </cfRule>
    <cfRule type="expression" dxfId="8433" priority="920" stopIfTrue="1">
      <formula>K41="走高跳"</formula>
    </cfRule>
  </conditionalFormatting>
  <conditionalFormatting sqref="L43">
    <cfRule type="expression" dxfId="8432" priority="911" stopIfTrue="1">
      <formula>K43="円盤投"</formula>
    </cfRule>
    <cfRule type="expression" dxfId="8431" priority="912" stopIfTrue="1">
      <formula>K43="やり投"</formula>
    </cfRule>
    <cfRule type="expression" dxfId="8430" priority="913" stopIfTrue="1">
      <formula>K43="砲丸投"</formula>
    </cfRule>
    <cfRule type="expression" dxfId="8429" priority="914" stopIfTrue="1">
      <formula>K43="走幅跳"</formula>
    </cfRule>
    <cfRule type="expression" dxfId="8428" priority="915" stopIfTrue="1">
      <formula>K43="走高跳"</formula>
    </cfRule>
  </conditionalFormatting>
  <conditionalFormatting sqref="L45">
    <cfRule type="expression" dxfId="8427" priority="906" stopIfTrue="1">
      <formula>K45="円盤投"</formula>
    </cfRule>
    <cfRule type="expression" dxfId="8426" priority="907" stopIfTrue="1">
      <formula>K45="やり投"</formula>
    </cfRule>
    <cfRule type="expression" dxfId="8425" priority="908" stopIfTrue="1">
      <formula>K45="砲丸投"</formula>
    </cfRule>
    <cfRule type="expression" dxfId="8424" priority="909" stopIfTrue="1">
      <formula>K45="走幅跳"</formula>
    </cfRule>
    <cfRule type="expression" dxfId="8423" priority="910" stopIfTrue="1">
      <formula>K45="走高跳"</formula>
    </cfRule>
  </conditionalFormatting>
  <conditionalFormatting sqref="L47">
    <cfRule type="expression" dxfId="8422" priority="901" stopIfTrue="1">
      <formula>K47="円盤投"</formula>
    </cfRule>
    <cfRule type="expression" dxfId="8421" priority="902" stopIfTrue="1">
      <formula>K47="やり投"</formula>
    </cfRule>
    <cfRule type="expression" dxfId="8420" priority="903" stopIfTrue="1">
      <formula>K47="砲丸投"</formula>
    </cfRule>
    <cfRule type="expression" dxfId="8419" priority="904" stopIfTrue="1">
      <formula>K47="走幅跳"</formula>
    </cfRule>
    <cfRule type="expression" dxfId="8418" priority="905" stopIfTrue="1">
      <formula>K47="走高跳"</formula>
    </cfRule>
  </conditionalFormatting>
  <conditionalFormatting sqref="H62">
    <cfRule type="expression" dxfId="8417" priority="896" stopIfTrue="1">
      <formula>G62="円盤投"</formula>
    </cfRule>
    <cfRule type="expression" dxfId="8416" priority="897" stopIfTrue="1">
      <formula>G62="やり投"</formula>
    </cfRule>
    <cfRule type="expression" dxfId="8415" priority="898" stopIfTrue="1">
      <formula>G62="砲丸投"</formula>
    </cfRule>
    <cfRule type="expression" dxfId="8414" priority="899" stopIfTrue="1">
      <formula>G62="走幅跳"</formula>
    </cfRule>
    <cfRule type="expression" dxfId="8413" priority="900" stopIfTrue="1">
      <formula>G62="走高跳"</formula>
    </cfRule>
  </conditionalFormatting>
  <conditionalFormatting sqref="L84">
    <cfRule type="expression" dxfId="8412" priority="641" stopIfTrue="1">
      <formula>K84="円盤投"</formula>
    </cfRule>
    <cfRule type="expression" dxfId="8411" priority="642" stopIfTrue="1">
      <formula>K84="やり投"</formula>
    </cfRule>
    <cfRule type="expression" dxfId="8410" priority="643" stopIfTrue="1">
      <formula>K84="砲丸投"</formula>
    </cfRule>
    <cfRule type="expression" dxfId="8409" priority="644" stopIfTrue="1">
      <formula>K84="走幅跳"</formula>
    </cfRule>
    <cfRule type="expression" dxfId="8408" priority="645" stopIfTrue="1">
      <formula>K84="走高跳"</formula>
    </cfRule>
  </conditionalFormatting>
  <conditionalFormatting sqref="J88">
    <cfRule type="expression" dxfId="8407" priority="731" stopIfTrue="1">
      <formula>I88="円盤投"</formula>
    </cfRule>
    <cfRule type="expression" dxfId="8406" priority="732" stopIfTrue="1">
      <formula>I88="やり投"</formula>
    </cfRule>
    <cfRule type="expression" dxfId="8405" priority="733" stopIfTrue="1">
      <formula>I88="砲丸投"</formula>
    </cfRule>
    <cfRule type="expression" dxfId="8404" priority="734" stopIfTrue="1">
      <formula>I88="走幅跳"</formula>
    </cfRule>
    <cfRule type="expression" dxfId="8403" priority="735" stopIfTrue="1">
      <formula>I88="走高跳"</formula>
    </cfRule>
  </conditionalFormatting>
  <conditionalFormatting sqref="H90">
    <cfRule type="expression" dxfId="8402" priority="826" stopIfTrue="1">
      <formula>G90="円盤投"</formula>
    </cfRule>
    <cfRule type="expression" dxfId="8401" priority="827" stopIfTrue="1">
      <formula>G90="やり投"</formula>
    </cfRule>
    <cfRule type="expression" dxfId="8400" priority="828" stopIfTrue="1">
      <formula>G90="砲丸投"</formula>
    </cfRule>
    <cfRule type="expression" dxfId="8399" priority="829" stopIfTrue="1">
      <formula>G90="走幅跳"</formula>
    </cfRule>
    <cfRule type="expression" dxfId="8398" priority="830" stopIfTrue="1">
      <formula>G90="走高跳"</formula>
    </cfRule>
  </conditionalFormatting>
  <conditionalFormatting sqref="J96">
    <cfRule type="expression" dxfId="8397" priority="711" stopIfTrue="1">
      <formula>I96="円盤投"</formula>
    </cfRule>
    <cfRule type="expression" dxfId="8396" priority="712" stopIfTrue="1">
      <formula>I96="やり投"</formula>
    </cfRule>
    <cfRule type="expression" dxfId="8395" priority="713" stopIfTrue="1">
      <formula>I96="砲丸投"</formula>
    </cfRule>
    <cfRule type="expression" dxfId="8394" priority="714" stopIfTrue="1">
      <formula>I96="走幅跳"</formula>
    </cfRule>
    <cfRule type="expression" dxfId="8393" priority="715" stopIfTrue="1">
      <formula>I96="走高跳"</formula>
    </cfRule>
  </conditionalFormatting>
  <conditionalFormatting sqref="J94">
    <cfRule type="expression" dxfId="8392" priority="716" stopIfTrue="1">
      <formula>I94="円盤投"</formula>
    </cfRule>
    <cfRule type="expression" dxfId="8391" priority="717" stopIfTrue="1">
      <formula>I94="やり投"</formula>
    </cfRule>
    <cfRule type="expression" dxfId="8390" priority="718" stopIfTrue="1">
      <formula>I94="砲丸投"</formula>
    </cfRule>
    <cfRule type="expression" dxfId="8389" priority="719" stopIfTrue="1">
      <formula>I94="走幅跳"</formula>
    </cfRule>
    <cfRule type="expression" dxfId="8388" priority="720" stopIfTrue="1">
      <formula>I94="走高跳"</formula>
    </cfRule>
  </conditionalFormatting>
  <conditionalFormatting sqref="H96">
    <cfRule type="expression" dxfId="8387" priority="811" stopIfTrue="1">
      <formula>G96="円盤投"</formula>
    </cfRule>
    <cfRule type="expression" dxfId="8386" priority="812" stopIfTrue="1">
      <formula>G96="やり投"</formula>
    </cfRule>
    <cfRule type="expression" dxfId="8385" priority="813" stopIfTrue="1">
      <formula>G96="砲丸投"</formula>
    </cfRule>
    <cfRule type="expression" dxfId="8384" priority="814" stopIfTrue="1">
      <formula>G96="走幅跳"</formula>
    </cfRule>
    <cfRule type="expression" dxfId="8383" priority="815" stopIfTrue="1">
      <formula>G96="走高跳"</formula>
    </cfRule>
  </conditionalFormatting>
  <conditionalFormatting sqref="J100">
    <cfRule type="expression" dxfId="8382" priority="701" stopIfTrue="1">
      <formula>I100="円盤投"</formula>
    </cfRule>
    <cfRule type="expression" dxfId="8381" priority="702" stopIfTrue="1">
      <formula>I100="やり投"</formula>
    </cfRule>
    <cfRule type="expression" dxfId="8380" priority="703" stopIfTrue="1">
      <formula>I100="砲丸投"</formula>
    </cfRule>
    <cfRule type="expression" dxfId="8379" priority="704" stopIfTrue="1">
      <formula>I100="走幅跳"</formula>
    </cfRule>
    <cfRule type="expression" dxfId="8378" priority="705" stopIfTrue="1">
      <formula>I100="走高跳"</formula>
    </cfRule>
  </conditionalFormatting>
  <conditionalFormatting sqref="J62">
    <cfRule type="expression" dxfId="8377" priority="796" stopIfTrue="1">
      <formula>I62="円盤投"</formula>
    </cfRule>
    <cfRule type="expression" dxfId="8376" priority="797" stopIfTrue="1">
      <formula>I62="やり投"</formula>
    </cfRule>
    <cfRule type="expression" dxfId="8375" priority="798" stopIfTrue="1">
      <formula>I62="砲丸投"</formula>
    </cfRule>
    <cfRule type="expression" dxfId="8374" priority="799" stopIfTrue="1">
      <formula>I62="走幅跳"</formula>
    </cfRule>
    <cfRule type="expression" dxfId="8373" priority="800" stopIfTrue="1">
      <formula>I62="走高跳"</formula>
    </cfRule>
  </conditionalFormatting>
  <conditionalFormatting sqref="H64">
    <cfRule type="expression" dxfId="8372" priority="891" stopIfTrue="1">
      <formula>G64="円盤投"</formula>
    </cfRule>
    <cfRule type="expression" dxfId="8371" priority="892" stopIfTrue="1">
      <formula>G64="やり投"</formula>
    </cfRule>
    <cfRule type="expression" dxfId="8370" priority="893" stopIfTrue="1">
      <formula>G64="砲丸投"</formula>
    </cfRule>
    <cfRule type="expression" dxfId="8369" priority="894" stopIfTrue="1">
      <formula>G64="走幅跳"</formula>
    </cfRule>
    <cfRule type="expression" dxfId="8368" priority="895" stopIfTrue="1">
      <formula>G64="走高跳"</formula>
    </cfRule>
  </conditionalFormatting>
  <conditionalFormatting sqref="H66">
    <cfRule type="expression" dxfId="8367" priority="886" stopIfTrue="1">
      <formula>G66="円盤投"</formula>
    </cfRule>
    <cfRule type="expression" dxfId="8366" priority="887" stopIfTrue="1">
      <formula>G66="やり投"</formula>
    </cfRule>
    <cfRule type="expression" dxfId="8365" priority="888" stopIfTrue="1">
      <formula>G66="砲丸投"</formula>
    </cfRule>
    <cfRule type="expression" dxfId="8364" priority="889" stopIfTrue="1">
      <formula>G66="走幅跳"</formula>
    </cfRule>
    <cfRule type="expression" dxfId="8363" priority="890" stopIfTrue="1">
      <formula>G66="走高跳"</formula>
    </cfRule>
  </conditionalFormatting>
  <conditionalFormatting sqref="H68">
    <cfRule type="expression" dxfId="8362" priority="881" stopIfTrue="1">
      <formula>G68="円盤投"</formula>
    </cfRule>
    <cfRule type="expression" dxfId="8361" priority="882" stopIfTrue="1">
      <formula>G68="やり投"</formula>
    </cfRule>
    <cfRule type="expression" dxfId="8360" priority="883" stopIfTrue="1">
      <formula>G68="砲丸投"</formula>
    </cfRule>
    <cfRule type="expression" dxfId="8359" priority="884" stopIfTrue="1">
      <formula>G68="走幅跳"</formula>
    </cfRule>
    <cfRule type="expression" dxfId="8358" priority="885" stopIfTrue="1">
      <formula>G68="走高跳"</formula>
    </cfRule>
  </conditionalFormatting>
  <conditionalFormatting sqref="H70">
    <cfRule type="expression" dxfId="8357" priority="876" stopIfTrue="1">
      <formula>G70="円盤投"</formula>
    </cfRule>
    <cfRule type="expression" dxfId="8356" priority="877" stopIfTrue="1">
      <formula>G70="やり投"</formula>
    </cfRule>
    <cfRule type="expression" dxfId="8355" priority="878" stopIfTrue="1">
      <formula>G70="砲丸投"</formula>
    </cfRule>
    <cfRule type="expression" dxfId="8354" priority="879" stopIfTrue="1">
      <formula>G70="走幅跳"</formula>
    </cfRule>
    <cfRule type="expression" dxfId="8353" priority="880" stopIfTrue="1">
      <formula>G70="走高跳"</formula>
    </cfRule>
  </conditionalFormatting>
  <conditionalFormatting sqref="H72">
    <cfRule type="expression" dxfId="8352" priority="871" stopIfTrue="1">
      <formula>G72="円盤投"</formula>
    </cfRule>
    <cfRule type="expression" dxfId="8351" priority="872" stopIfTrue="1">
      <formula>G72="やり投"</formula>
    </cfRule>
    <cfRule type="expression" dxfId="8350" priority="873" stopIfTrue="1">
      <formula>G72="砲丸投"</formula>
    </cfRule>
    <cfRule type="expression" dxfId="8349" priority="874" stopIfTrue="1">
      <formula>G72="走幅跳"</formula>
    </cfRule>
    <cfRule type="expression" dxfId="8348" priority="875" stopIfTrue="1">
      <formula>G72="走高跳"</formula>
    </cfRule>
  </conditionalFormatting>
  <conditionalFormatting sqref="H74">
    <cfRule type="expression" dxfId="8347" priority="866" stopIfTrue="1">
      <formula>G74="円盤投"</formula>
    </cfRule>
    <cfRule type="expression" dxfId="8346" priority="867" stopIfTrue="1">
      <formula>G74="やり投"</formula>
    </cfRule>
    <cfRule type="expression" dxfId="8345" priority="868" stopIfTrue="1">
      <formula>G74="砲丸投"</formula>
    </cfRule>
    <cfRule type="expression" dxfId="8344" priority="869" stopIfTrue="1">
      <formula>G74="走幅跳"</formula>
    </cfRule>
    <cfRule type="expression" dxfId="8343" priority="870" stopIfTrue="1">
      <formula>G74="走高跳"</formula>
    </cfRule>
  </conditionalFormatting>
  <conditionalFormatting sqref="H76">
    <cfRule type="expression" dxfId="8342" priority="861" stopIfTrue="1">
      <formula>G76="円盤投"</formula>
    </cfRule>
    <cfRule type="expression" dxfId="8341" priority="862" stopIfTrue="1">
      <formula>G76="やり投"</formula>
    </cfRule>
    <cfRule type="expression" dxfId="8340" priority="863" stopIfTrue="1">
      <formula>G76="砲丸投"</formula>
    </cfRule>
    <cfRule type="expression" dxfId="8339" priority="864" stopIfTrue="1">
      <formula>G76="走幅跳"</formula>
    </cfRule>
    <cfRule type="expression" dxfId="8338" priority="865" stopIfTrue="1">
      <formula>G76="走高跳"</formula>
    </cfRule>
  </conditionalFormatting>
  <conditionalFormatting sqref="H78">
    <cfRule type="expression" dxfId="8337" priority="856" stopIfTrue="1">
      <formula>G78="円盤投"</formula>
    </cfRule>
    <cfRule type="expression" dxfId="8336" priority="857" stopIfTrue="1">
      <formula>G78="やり投"</formula>
    </cfRule>
    <cfRule type="expression" dxfId="8335" priority="858" stopIfTrue="1">
      <formula>G78="砲丸投"</formula>
    </cfRule>
    <cfRule type="expression" dxfId="8334" priority="859" stopIfTrue="1">
      <formula>G78="走幅跳"</formula>
    </cfRule>
    <cfRule type="expression" dxfId="8333" priority="860" stopIfTrue="1">
      <formula>G78="走高跳"</formula>
    </cfRule>
  </conditionalFormatting>
  <conditionalFormatting sqref="H80">
    <cfRule type="expression" dxfId="8332" priority="851" stopIfTrue="1">
      <formula>G80="円盤投"</formula>
    </cfRule>
    <cfRule type="expression" dxfId="8331" priority="852" stopIfTrue="1">
      <formula>G80="やり投"</formula>
    </cfRule>
    <cfRule type="expression" dxfId="8330" priority="853" stopIfTrue="1">
      <formula>G80="砲丸投"</formula>
    </cfRule>
    <cfRule type="expression" dxfId="8329" priority="854" stopIfTrue="1">
      <formula>G80="走幅跳"</formula>
    </cfRule>
    <cfRule type="expression" dxfId="8328" priority="855" stopIfTrue="1">
      <formula>G80="走高跳"</formula>
    </cfRule>
  </conditionalFormatting>
  <conditionalFormatting sqref="H82">
    <cfRule type="expression" dxfId="8327" priority="846" stopIfTrue="1">
      <formula>G82="円盤投"</formula>
    </cfRule>
    <cfRule type="expression" dxfId="8326" priority="847" stopIfTrue="1">
      <formula>G82="やり投"</formula>
    </cfRule>
    <cfRule type="expression" dxfId="8325" priority="848" stopIfTrue="1">
      <formula>G82="砲丸投"</formula>
    </cfRule>
    <cfRule type="expression" dxfId="8324" priority="849" stopIfTrue="1">
      <formula>G82="走幅跳"</formula>
    </cfRule>
    <cfRule type="expression" dxfId="8323" priority="850" stopIfTrue="1">
      <formula>G82="走高跳"</formula>
    </cfRule>
  </conditionalFormatting>
  <conditionalFormatting sqref="H84">
    <cfRule type="expression" dxfId="8322" priority="841" stopIfTrue="1">
      <formula>G84="円盤投"</formula>
    </cfRule>
    <cfRule type="expression" dxfId="8321" priority="842" stopIfTrue="1">
      <formula>G84="やり投"</formula>
    </cfRule>
    <cfRule type="expression" dxfId="8320" priority="843" stopIfTrue="1">
      <formula>G84="砲丸投"</formula>
    </cfRule>
    <cfRule type="expression" dxfId="8319" priority="844" stopIfTrue="1">
      <formula>G84="走幅跳"</formula>
    </cfRule>
    <cfRule type="expression" dxfId="8318" priority="845" stopIfTrue="1">
      <formula>G84="走高跳"</formula>
    </cfRule>
  </conditionalFormatting>
  <conditionalFormatting sqref="H86">
    <cfRule type="expression" dxfId="8317" priority="836" stopIfTrue="1">
      <formula>G86="円盤投"</formula>
    </cfRule>
    <cfRule type="expression" dxfId="8316" priority="837" stopIfTrue="1">
      <formula>G86="やり投"</formula>
    </cfRule>
    <cfRule type="expression" dxfId="8315" priority="838" stopIfTrue="1">
      <formula>G86="砲丸投"</formula>
    </cfRule>
    <cfRule type="expression" dxfId="8314" priority="839" stopIfTrue="1">
      <formula>G86="走幅跳"</formula>
    </cfRule>
    <cfRule type="expression" dxfId="8313" priority="840" stopIfTrue="1">
      <formula>G86="走高跳"</formula>
    </cfRule>
  </conditionalFormatting>
  <conditionalFormatting sqref="H88">
    <cfRule type="expression" dxfId="8312" priority="831" stopIfTrue="1">
      <formula>G88="円盤投"</formula>
    </cfRule>
    <cfRule type="expression" dxfId="8311" priority="832" stopIfTrue="1">
      <formula>G88="やり投"</formula>
    </cfRule>
    <cfRule type="expression" dxfId="8310" priority="833" stopIfTrue="1">
      <formula>G88="砲丸投"</formula>
    </cfRule>
    <cfRule type="expression" dxfId="8309" priority="834" stopIfTrue="1">
      <formula>G88="走幅跳"</formula>
    </cfRule>
    <cfRule type="expression" dxfId="8308" priority="835" stopIfTrue="1">
      <formula>G88="走高跳"</formula>
    </cfRule>
  </conditionalFormatting>
  <conditionalFormatting sqref="H92">
    <cfRule type="expression" dxfId="8307" priority="821" stopIfTrue="1">
      <formula>G92="円盤投"</formula>
    </cfRule>
    <cfRule type="expression" dxfId="8306" priority="822" stopIfTrue="1">
      <formula>G92="やり投"</formula>
    </cfRule>
    <cfRule type="expression" dxfId="8305" priority="823" stopIfTrue="1">
      <formula>G92="砲丸投"</formula>
    </cfRule>
    <cfRule type="expression" dxfId="8304" priority="824" stopIfTrue="1">
      <formula>G92="走幅跳"</formula>
    </cfRule>
    <cfRule type="expression" dxfId="8303" priority="825" stopIfTrue="1">
      <formula>G92="走高跳"</formula>
    </cfRule>
  </conditionalFormatting>
  <conditionalFormatting sqref="H94">
    <cfRule type="expression" dxfId="8302" priority="816" stopIfTrue="1">
      <formula>G94="円盤投"</formula>
    </cfRule>
    <cfRule type="expression" dxfId="8301" priority="817" stopIfTrue="1">
      <formula>G94="やり投"</formula>
    </cfRule>
    <cfRule type="expression" dxfId="8300" priority="818" stopIfTrue="1">
      <formula>G94="砲丸投"</formula>
    </cfRule>
    <cfRule type="expression" dxfId="8299" priority="819" stopIfTrue="1">
      <formula>G94="走幅跳"</formula>
    </cfRule>
    <cfRule type="expression" dxfId="8298" priority="820" stopIfTrue="1">
      <formula>G94="走高跳"</formula>
    </cfRule>
  </conditionalFormatting>
  <conditionalFormatting sqref="H98">
    <cfRule type="expression" dxfId="8297" priority="806" stopIfTrue="1">
      <formula>G98="円盤投"</formula>
    </cfRule>
    <cfRule type="expression" dxfId="8296" priority="807" stopIfTrue="1">
      <formula>G98="やり投"</formula>
    </cfRule>
    <cfRule type="expression" dxfId="8295" priority="808" stopIfTrue="1">
      <formula>G98="砲丸投"</formula>
    </cfRule>
    <cfRule type="expression" dxfId="8294" priority="809" stopIfTrue="1">
      <formula>G98="走幅跳"</formula>
    </cfRule>
    <cfRule type="expression" dxfId="8293" priority="810" stopIfTrue="1">
      <formula>G98="走高跳"</formula>
    </cfRule>
  </conditionalFormatting>
  <conditionalFormatting sqref="H100">
    <cfRule type="expression" dxfId="8292" priority="801" stopIfTrue="1">
      <formula>G100="円盤投"</formula>
    </cfRule>
    <cfRule type="expression" dxfId="8291" priority="802" stopIfTrue="1">
      <formula>G100="やり投"</formula>
    </cfRule>
    <cfRule type="expression" dxfId="8290" priority="803" stopIfTrue="1">
      <formula>G100="砲丸投"</formula>
    </cfRule>
    <cfRule type="expression" dxfId="8289" priority="804" stopIfTrue="1">
      <formula>G100="走幅跳"</formula>
    </cfRule>
    <cfRule type="expression" dxfId="8288" priority="805" stopIfTrue="1">
      <formula>G100="走高跳"</formula>
    </cfRule>
  </conditionalFormatting>
  <conditionalFormatting sqref="J64">
    <cfRule type="expression" dxfId="8287" priority="791" stopIfTrue="1">
      <formula>I64="円盤投"</formula>
    </cfRule>
    <cfRule type="expression" dxfId="8286" priority="792" stopIfTrue="1">
      <formula>I64="やり投"</formula>
    </cfRule>
    <cfRule type="expression" dxfId="8285" priority="793" stopIfTrue="1">
      <formula>I64="砲丸投"</formula>
    </cfRule>
    <cfRule type="expression" dxfId="8284" priority="794" stopIfTrue="1">
      <formula>I64="走幅跳"</formula>
    </cfRule>
    <cfRule type="expression" dxfId="8283" priority="795" stopIfTrue="1">
      <formula>I64="走高跳"</formula>
    </cfRule>
  </conditionalFormatting>
  <conditionalFormatting sqref="J66">
    <cfRule type="expression" dxfId="8282" priority="786" stopIfTrue="1">
      <formula>I66="円盤投"</formula>
    </cfRule>
    <cfRule type="expression" dxfId="8281" priority="787" stopIfTrue="1">
      <formula>I66="やり投"</formula>
    </cfRule>
    <cfRule type="expression" dxfId="8280" priority="788" stopIfTrue="1">
      <formula>I66="砲丸投"</formula>
    </cfRule>
    <cfRule type="expression" dxfId="8279" priority="789" stopIfTrue="1">
      <formula>I66="走幅跳"</formula>
    </cfRule>
    <cfRule type="expression" dxfId="8278" priority="790" stopIfTrue="1">
      <formula>I66="走高跳"</formula>
    </cfRule>
  </conditionalFormatting>
  <conditionalFormatting sqref="J68">
    <cfRule type="expression" dxfId="8277" priority="781" stopIfTrue="1">
      <formula>I68="円盤投"</formula>
    </cfRule>
    <cfRule type="expression" dxfId="8276" priority="782" stopIfTrue="1">
      <formula>I68="やり投"</formula>
    </cfRule>
    <cfRule type="expression" dxfId="8275" priority="783" stopIfTrue="1">
      <formula>I68="砲丸投"</formula>
    </cfRule>
    <cfRule type="expression" dxfId="8274" priority="784" stopIfTrue="1">
      <formula>I68="走幅跳"</formula>
    </cfRule>
    <cfRule type="expression" dxfId="8273" priority="785" stopIfTrue="1">
      <formula>I68="走高跳"</formula>
    </cfRule>
  </conditionalFormatting>
  <conditionalFormatting sqref="J70">
    <cfRule type="expression" dxfId="8272" priority="776" stopIfTrue="1">
      <formula>I70="円盤投"</formula>
    </cfRule>
    <cfRule type="expression" dxfId="8271" priority="777" stopIfTrue="1">
      <formula>I70="やり投"</formula>
    </cfRule>
    <cfRule type="expression" dxfId="8270" priority="778" stopIfTrue="1">
      <formula>I70="砲丸投"</formula>
    </cfRule>
    <cfRule type="expression" dxfId="8269" priority="779" stopIfTrue="1">
      <formula>I70="走幅跳"</formula>
    </cfRule>
    <cfRule type="expression" dxfId="8268" priority="780" stopIfTrue="1">
      <formula>I70="走高跳"</formula>
    </cfRule>
  </conditionalFormatting>
  <conditionalFormatting sqref="J72">
    <cfRule type="expression" dxfId="8267" priority="771" stopIfTrue="1">
      <formula>I72="円盤投"</formula>
    </cfRule>
    <cfRule type="expression" dxfId="8266" priority="772" stopIfTrue="1">
      <formula>I72="やり投"</formula>
    </cfRule>
    <cfRule type="expression" dxfId="8265" priority="773" stopIfTrue="1">
      <formula>I72="砲丸投"</formula>
    </cfRule>
    <cfRule type="expression" dxfId="8264" priority="774" stopIfTrue="1">
      <formula>I72="走幅跳"</formula>
    </cfRule>
    <cfRule type="expression" dxfId="8263" priority="775" stopIfTrue="1">
      <formula>I72="走高跳"</formula>
    </cfRule>
  </conditionalFormatting>
  <conditionalFormatting sqref="J74">
    <cfRule type="expression" dxfId="8262" priority="766" stopIfTrue="1">
      <formula>I74="円盤投"</formula>
    </cfRule>
    <cfRule type="expression" dxfId="8261" priority="767" stopIfTrue="1">
      <formula>I74="やり投"</formula>
    </cfRule>
    <cfRule type="expression" dxfId="8260" priority="768" stopIfTrue="1">
      <formula>I74="砲丸投"</formula>
    </cfRule>
    <cfRule type="expression" dxfId="8259" priority="769" stopIfTrue="1">
      <formula>I74="走幅跳"</formula>
    </cfRule>
    <cfRule type="expression" dxfId="8258" priority="770" stopIfTrue="1">
      <formula>I74="走高跳"</formula>
    </cfRule>
  </conditionalFormatting>
  <conditionalFormatting sqref="J76">
    <cfRule type="expression" dxfId="8257" priority="761" stopIfTrue="1">
      <formula>I76="円盤投"</formula>
    </cfRule>
    <cfRule type="expression" dxfId="8256" priority="762" stopIfTrue="1">
      <formula>I76="やり投"</formula>
    </cfRule>
    <cfRule type="expression" dxfId="8255" priority="763" stopIfTrue="1">
      <formula>I76="砲丸投"</formula>
    </cfRule>
    <cfRule type="expression" dxfId="8254" priority="764" stopIfTrue="1">
      <formula>I76="走幅跳"</formula>
    </cfRule>
    <cfRule type="expression" dxfId="8253" priority="765" stopIfTrue="1">
      <formula>I76="走高跳"</formula>
    </cfRule>
  </conditionalFormatting>
  <conditionalFormatting sqref="J78">
    <cfRule type="expression" dxfId="8252" priority="756" stopIfTrue="1">
      <formula>I78="円盤投"</formula>
    </cfRule>
    <cfRule type="expression" dxfId="8251" priority="757" stopIfTrue="1">
      <formula>I78="やり投"</formula>
    </cfRule>
    <cfRule type="expression" dxfId="8250" priority="758" stopIfTrue="1">
      <formula>I78="砲丸投"</formula>
    </cfRule>
    <cfRule type="expression" dxfId="8249" priority="759" stopIfTrue="1">
      <formula>I78="走幅跳"</formula>
    </cfRule>
    <cfRule type="expression" dxfId="8248" priority="760" stopIfTrue="1">
      <formula>I78="走高跳"</formula>
    </cfRule>
  </conditionalFormatting>
  <conditionalFormatting sqref="J80">
    <cfRule type="expression" dxfId="8247" priority="751" stopIfTrue="1">
      <formula>I80="円盤投"</formula>
    </cfRule>
    <cfRule type="expression" dxfId="8246" priority="752" stopIfTrue="1">
      <formula>I80="やり投"</formula>
    </cfRule>
    <cfRule type="expression" dxfId="8245" priority="753" stopIfTrue="1">
      <formula>I80="砲丸投"</formula>
    </cfRule>
    <cfRule type="expression" dxfId="8244" priority="754" stopIfTrue="1">
      <formula>I80="走幅跳"</formula>
    </cfRule>
    <cfRule type="expression" dxfId="8243" priority="755" stopIfTrue="1">
      <formula>I80="走高跳"</formula>
    </cfRule>
  </conditionalFormatting>
  <conditionalFormatting sqref="J82">
    <cfRule type="expression" dxfId="8242" priority="746" stopIfTrue="1">
      <formula>I82="円盤投"</formula>
    </cfRule>
    <cfRule type="expression" dxfId="8241" priority="747" stopIfTrue="1">
      <formula>I82="やり投"</formula>
    </cfRule>
    <cfRule type="expression" dxfId="8240" priority="748" stopIfTrue="1">
      <formula>I82="砲丸投"</formula>
    </cfRule>
    <cfRule type="expression" dxfId="8239" priority="749" stopIfTrue="1">
      <formula>I82="走幅跳"</formula>
    </cfRule>
    <cfRule type="expression" dxfId="8238" priority="750" stopIfTrue="1">
      <formula>I82="走高跳"</formula>
    </cfRule>
  </conditionalFormatting>
  <conditionalFormatting sqref="J84">
    <cfRule type="expression" dxfId="8237" priority="741" stopIfTrue="1">
      <formula>I84="円盤投"</formula>
    </cfRule>
    <cfRule type="expression" dxfId="8236" priority="742" stopIfTrue="1">
      <formula>I84="やり投"</formula>
    </cfRule>
    <cfRule type="expression" dxfId="8235" priority="743" stopIfTrue="1">
      <formula>I84="砲丸投"</formula>
    </cfRule>
    <cfRule type="expression" dxfId="8234" priority="744" stopIfTrue="1">
      <formula>I84="走幅跳"</formula>
    </cfRule>
    <cfRule type="expression" dxfId="8233" priority="745" stopIfTrue="1">
      <formula>I84="走高跳"</formula>
    </cfRule>
  </conditionalFormatting>
  <conditionalFormatting sqref="J86">
    <cfRule type="expression" dxfId="8232" priority="736" stopIfTrue="1">
      <formula>I86="円盤投"</formula>
    </cfRule>
    <cfRule type="expression" dxfId="8231" priority="737" stopIfTrue="1">
      <formula>I86="やり投"</formula>
    </cfRule>
    <cfRule type="expression" dxfId="8230" priority="738" stopIfTrue="1">
      <formula>I86="砲丸投"</formula>
    </cfRule>
    <cfRule type="expression" dxfId="8229" priority="739" stopIfTrue="1">
      <formula>I86="走幅跳"</formula>
    </cfRule>
    <cfRule type="expression" dxfId="8228" priority="740" stopIfTrue="1">
      <formula>I86="走高跳"</formula>
    </cfRule>
  </conditionalFormatting>
  <conditionalFormatting sqref="J90">
    <cfRule type="expression" dxfId="8227" priority="726" stopIfTrue="1">
      <formula>I90="円盤投"</formula>
    </cfRule>
    <cfRule type="expression" dxfId="8226" priority="727" stopIfTrue="1">
      <formula>I90="やり投"</formula>
    </cfRule>
    <cfRule type="expression" dxfId="8225" priority="728" stopIfTrue="1">
      <formula>I90="砲丸投"</formula>
    </cfRule>
    <cfRule type="expression" dxfId="8224" priority="729" stopIfTrue="1">
      <formula>I90="走幅跳"</formula>
    </cfRule>
    <cfRule type="expression" dxfId="8223" priority="730" stopIfTrue="1">
      <formula>I90="走高跳"</formula>
    </cfRule>
  </conditionalFormatting>
  <conditionalFormatting sqref="J92">
    <cfRule type="expression" dxfId="8222" priority="721" stopIfTrue="1">
      <formula>I92="円盤投"</formula>
    </cfRule>
    <cfRule type="expression" dxfId="8221" priority="722" stopIfTrue="1">
      <formula>I92="やり投"</formula>
    </cfRule>
    <cfRule type="expression" dxfId="8220" priority="723" stopIfTrue="1">
      <formula>I92="砲丸投"</formula>
    </cfRule>
    <cfRule type="expression" dxfId="8219" priority="724" stopIfTrue="1">
      <formula>I92="走幅跳"</formula>
    </cfRule>
    <cfRule type="expression" dxfId="8218" priority="725" stopIfTrue="1">
      <formula>I92="走高跳"</formula>
    </cfRule>
  </conditionalFormatting>
  <conditionalFormatting sqref="J98">
    <cfRule type="expression" dxfId="8217" priority="706" stopIfTrue="1">
      <formula>I98="円盤投"</formula>
    </cfRule>
    <cfRule type="expression" dxfId="8216" priority="707" stopIfTrue="1">
      <formula>I98="やり投"</formula>
    </cfRule>
    <cfRule type="expression" dxfId="8215" priority="708" stopIfTrue="1">
      <formula>I98="砲丸投"</formula>
    </cfRule>
    <cfRule type="expression" dxfId="8214" priority="709" stopIfTrue="1">
      <formula>I98="走幅跳"</formula>
    </cfRule>
    <cfRule type="expression" dxfId="8213" priority="710" stopIfTrue="1">
      <formula>I98="走高跳"</formula>
    </cfRule>
  </conditionalFormatting>
  <conditionalFormatting sqref="L62">
    <cfRule type="expression" dxfId="8212" priority="696" stopIfTrue="1">
      <formula>K62="円盤投"</formula>
    </cfRule>
    <cfRule type="expression" dxfId="8211" priority="697" stopIfTrue="1">
      <formula>K62="やり投"</formula>
    </cfRule>
    <cfRule type="expression" dxfId="8210" priority="698" stopIfTrue="1">
      <formula>K62="砲丸投"</formula>
    </cfRule>
    <cfRule type="expression" dxfId="8209" priority="699" stopIfTrue="1">
      <formula>K62="走幅跳"</formula>
    </cfRule>
    <cfRule type="expression" dxfId="8208" priority="700" stopIfTrue="1">
      <formula>K62="走高跳"</formula>
    </cfRule>
  </conditionalFormatting>
  <conditionalFormatting sqref="L64">
    <cfRule type="expression" dxfId="8207" priority="691" stopIfTrue="1">
      <formula>K64="円盤投"</formula>
    </cfRule>
    <cfRule type="expression" dxfId="8206" priority="692" stopIfTrue="1">
      <formula>K64="やり投"</formula>
    </cfRule>
    <cfRule type="expression" dxfId="8205" priority="693" stopIfTrue="1">
      <formula>K64="砲丸投"</formula>
    </cfRule>
    <cfRule type="expression" dxfId="8204" priority="694" stopIfTrue="1">
      <formula>K64="走幅跳"</formula>
    </cfRule>
    <cfRule type="expression" dxfId="8203" priority="695" stopIfTrue="1">
      <formula>K64="走高跳"</formula>
    </cfRule>
  </conditionalFormatting>
  <conditionalFormatting sqref="L66">
    <cfRule type="expression" dxfId="8202" priority="686" stopIfTrue="1">
      <formula>K66="円盤投"</formula>
    </cfRule>
    <cfRule type="expression" dxfId="8201" priority="687" stopIfTrue="1">
      <formula>K66="やり投"</formula>
    </cfRule>
    <cfRule type="expression" dxfId="8200" priority="688" stopIfTrue="1">
      <formula>K66="砲丸投"</formula>
    </cfRule>
    <cfRule type="expression" dxfId="8199" priority="689" stopIfTrue="1">
      <formula>K66="走幅跳"</formula>
    </cfRule>
    <cfRule type="expression" dxfId="8198" priority="690" stopIfTrue="1">
      <formula>K66="走高跳"</formula>
    </cfRule>
  </conditionalFormatting>
  <conditionalFormatting sqref="L68">
    <cfRule type="expression" dxfId="8197" priority="681" stopIfTrue="1">
      <formula>K68="円盤投"</formula>
    </cfRule>
    <cfRule type="expression" dxfId="8196" priority="682" stopIfTrue="1">
      <formula>K68="やり投"</formula>
    </cfRule>
    <cfRule type="expression" dxfId="8195" priority="683" stopIfTrue="1">
      <formula>K68="砲丸投"</formula>
    </cfRule>
    <cfRule type="expression" dxfId="8194" priority="684" stopIfTrue="1">
      <formula>K68="走幅跳"</formula>
    </cfRule>
    <cfRule type="expression" dxfId="8193" priority="685" stopIfTrue="1">
      <formula>K68="走高跳"</formula>
    </cfRule>
  </conditionalFormatting>
  <conditionalFormatting sqref="L70">
    <cfRule type="expression" dxfId="8192" priority="676" stopIfTrue="1">
      <formula>K70="円盤投"</formula>
    </cfRule>
    <cfRule type="expression" dxfId="8191" priority="677" stopIfTrue="1">
      <formula>K70="やり投"</formula>
    </cfRule>
    <cfRule type="expression" dxfId="8190" priority="678" stopIfTrue="1">
      <formula>K70="砲丸投"</formula>
    </cfRule>
    <cfRule type="expression" dxfId="8189" priority="679" stopIfTrue="1">
      <formula>K70="走幅跳"</formula>
    </cfRule>
    <cfRule type="expression" dxfId="8188" priority="680" stopIfTrue="1">
      <formula>K70="走高跳"</formula>
    </cfRule>
  </conditionalFormatting>
  <conditionalFormatting sqref="L72">
    <cfRule type="expression" dxfId="8187" priority="671" stopIfTrue="1">
      <formula>K72="円盤投"</formula>
    </cfRule>
    <cfRule type="expression" dxfId="8186" priority="672" stopIfTrue="1">
      <formula>K72="やり投"</formula>
    </cfRule>
    <cfRule type="expression" dxfId="8185" priority="673" stopIfTrue="1">
      <formula>K72="砲丸投"</formula>
    </cfRule>
    <cfRule type="expression" dxfId="8184" priority="674" stopIfTrue="1">
      <formula>K72="走幅跳"</formula>
    </cfRule>
    <cfRule type="expression" dxfId="8183" priority="675" stopIfTrue="1">
      <formula>K72="走高跳"</formula>
    </cfRule>
  </conditionalFormatting>
  <conditionalFormatting sqref="L74">
    <cfRule type="expression" dxfId="8182" priority="666" stopIfTrue="1">
      <formula>K74="円盤投"</formula>
    </cfRule>
    <cfRule type="expression" dxfId="8181" priority="667" stopIfTrue="1">
      <formula>K74="やり投"</formula>
    </cfRule>
    <cfRule type="expression" dxfId="8180" priority="668" stopIfTrue="1">
      <formula>K74="砲丸投"</formula>
    </cfRule>
    <cfRule type="expression" dxfId="8179" priority="669" stopIfTrue="1">
      <formula>K74="走幅跳"</formula>
    </cfRule>
    <cfRule type="expression" dxfId="8178" priority="670" stopIfTrue="1">
      <formula>K74="走高跳"</formula>
    </cfRule>
  </conditionalFormatting>
  <conditionalFormatting sqref="L76">
    <cfRule type="expression" dxfId="8177" priority="661" stopIfTrue="1">
      <formula>K76="円盤投"</formula>
    </cfRule>
    <cfRule type="expression" dxfId="8176" priority="662" stopIfTrue="1">
      <formula>K76="やり投"</formula>
    </cfRule>
    <cfRule type="expression" dxfId="8175" priority="663" stopIfTrue="1">
      <formula>K76="砲丸投"</formula>
    </cfRule>
    <cfRule type="expression" dxfId="8174" priority="664" stopIfTrue="1">
      <formula>K76="走幅跳"</formula>
    </cfRule>
    <cfRule type="expression" dxfId="8173" priority="665" stopIfTrue="1">
      <formula>K76="走高跳"</formula>
    </cfRule>
  </conditionalFormatting>
  <conditionalFormatting sqref="L78">
    <cfRule type="expression" dxfId="8172" priority="656" stopIfTrue="1">
      <formula>K78="円盤投"</formula>
    </cfRule>
    <cfRule type="expression" dxfId="8171" priority="657" stopIfTrue="1">
      <formula>K78="やり投"</formula>
    </cfRule>
    <cfRule type="expression" dxfId="8170" priority="658" stopIfTrue="1">
      <formula>K78="砲丸投"</formula>
    </cfRule>
    <cfRule type="expression" dxfId="8169" priority="659" stopIfTrue="1">
      <formula>K78="走幅跳"</formula>
    </cfRule>
    <cfRule type="expression" dxfId="8168" priority="660" stopIfTrue="1">
      <formula>K78="走高跳"</formula>
    </cfRule>
  </conditionalFormatting>
  <conditionalFormatting sqref="L80">
    <cfRule type="expression" dxfId="8167" priority="651" stopIfTrue="1">
      <formula>K80="円盤投"</formula>
    </cfRule>
    <cfRule type="expression" dxfId="8166" priority="652" stopIfTrue="1">
      <formula>K80="やり投"</formula>
    </cfRule>
    <cfRule type="expression" dxfId="8165" priority="653" stopIfTrue="1">
      <formula>K80="砲丸投"</formula>
    </cfRule>
    <cfRule type="expression" dxfId="8164" priority="654" stopIfTrue="1">
      <formula>K80="走幅跳"</formula>
    </cfRule>
    <cfRule type="expression" dxfId="8163" priority="655" stopIfTrue="1">
      <formula>K80="走高跳"</formula>
    </cfRule>
  </conditionalFormatting>
  <conditionalFormatting sqref="L82">
    <cfRule type="expression" dxfId="8162" priority="646" stopIfTrue="1">
      <formula>K82="円盤投"</formula>
    </cfRule>
    <cfRule type="expression" dxfId="8161" priority="647" stopIfTrue="1">
      <formula>K82="やり投"</formula>
    </cfRule>
    <cfRule type="expression" dxfId="8160" priority="648" stopIfTrue="1">
      <formula>K82="砲丸投"</formula>
    </cfRule>
    <cfRule type="expression" dxfId="8159" priority="649" stopIfTrue="1">
      <formula>K82="走幅跳"</formula>
    </cfRule>
    <cfRule type="expression" dxfId="8158" priority="650" stopIfTrue="1">
      <formula>K82="走高跳"</formula>
    </cfRule>
  </conditionalFormatting>
  <conditionalFormatting sqref="L86">
    <cfRule type="expression" dxfId="8157" priority="636" stopIfTrue="1">
      <formula>K86="円盤投"</formula>
    </cfRule>
    <cfRule type="expression" dxfId="8156" priority="637" stopIfTrue="1">
      <formula>K86="やり投"</formula>
    </cfRule>
    <cfRule type="expression" dxfId="8155" priority="638" stopIfTrue="1">
      <formula>K86="砲丸投"</formula>
    </cfRule>
    <cfRule type="expression" dxfId="8154" priority="639" stopIfTrue="1">
      <formula>K86="走幅跳"</formula>
    </cfRule>
    <cfRule type="expression" dxfId="8153" priority="640" stopIfTrue="1">
      <formula>K86="走高跳"</formula>
    </cfRule>
  </conditionalFormatting>
  <conditionalFormatting sqref="L88">
    <cfRule type="expression" dxfId="8152" priority="631" stopIfTrue="1">
      <formula>K88="円盤投"</formula>
    </cfRule>
    <cfRule type="expression" dxfId="8151" priority="632" stopIfTrue="1">
      <formula>K88="やり投"</formula>
    </cfRule>
    <cfRule type="expression" dxfId="8150" priority="633" stopIfTrue="1">
      <formula>K88="砲丸投"</formula>
    </cfRule>
    <cfRule type="expression" dxfId="8149" priority="634" stopIfTrue="1">
      <formula>K88="走幅跳"</formula>
    </cfRule>
    <cfRule type="expression" dxfId="8148" priority="635" stopIfTrue="1">
      <formula>K88="走高跳"</formula>
    </cfRule>
  </conditionalFormatting>
  <conditionalFormatting sqref="L90">
    <cfRule type="expression" dxfId="8147" priority="626" stopIfTrue="1">
      <formula>K90="円盤投"</formula>
    </cfRule>
    <cfRule type="expression" dxfId="8146" priority="627" stopIfTrue="1">
      <formula>K90="やり投"</formula>
    </cfRule>
    <cfRule type="expression" dxfId="8145" priority="628" stopIfTrue="1">
      <formula>K90="砲丸投"</formula>
    </cfRule>
    <cfRule type="expression" dxfId="8144" priority="629" stopIfTrue="1">
      <formula>K90="走幅跳"</formula>
    </cfRule>
    <cfRule type="expression" dxfId="8143" priority="630" stopIfTrue="1">
      <formula>K90="走高跳"</formula>
    </cfRule>
  </conditionalFormatting>
  <conditionalFormatting sqref="L92">
    <cfRule type="expression" dxfId="8142" priority="621" stopIfTrue="1">
      <formula>K92="円盤投"</formula>
    </cfRule>
    <cfRule type="expression" dxfId="8141" priority="622" stopIfTrue="1">
      <formula>K92="やり投"</formula>
    </cfRule>
    <cfRule type="expression" dxfId="8140" priority="623" stopIfTrue="1">
      <formula>K92="砲丸投"</formula>
    </cfRule>
    <cfRule type="expression" dxfId="8139" priority="624" stopIfTrue="1">
      <formula>K92="走幅跳"</formula>
    </cfRule>
    <cfRule type="expression" dxfId="8138" priority="625" stopIfTrue="1">
      <formula>K92="走高跳"</formula>
    </cfRule>
  </conditionalFormatting>
  <conditionalFormatting sqref="L94">
    <cfRule type="expression" dxfId="8137" priority="616" stopIfTrue="1">
      <formula>K94="円盤投"</formula>
    </cfRule>
    <cfRule type="expression" dxfId="8136" priority="617" stopIfTrue="1">
      <formula>K94="やり投"</formula>
    </cfRule>
    <cfRule type="expression" dxfId="8135" priority="618" stopIfTrue="1">
      <formula>K94="砲丸投"</formula>
    </cfRule>
    <cfRule type="expression" dxfId="8134" priority="619" stopIfTrue="1">
      <formula>K94="走幅跳"</formula>
    </cfRule>
    <cfRule type="expression" dxfId="8133" priority="620" stopIfTrue="1">
      <formula>K94="走高跳"</formula>
    </cfRule>
  </conditionalFormatting>
  <conditionalFormatting sqref="L96">
    <cfRule type="expression" dxfId="8132" priority="611" stopIfTrue="1">
      <formula>K96="円盤投"</formula>
    </cfRule>
    <cfRule type="expression" dxfId="8131" priority="612" stopIfTrue="1">
      <formula>K96="やり投"</formula>
    </cfRule>
    <cfRule type="expression" dxfId="8130" priority="613" stopIfTrue="1">
      <formula>K96="砲丸投"</formula>
    </cfRule>
    <cfRule type="expression" dxfId="8129" priority="614" stopIfTrue="1">
      <formula>K96="走幅跳"</formula>
    </cfRule>
    <cfRule type="expression" dxfId="8128" priority="615" stopIfTrue="1">
      <formula>K96="走高跳"</formula>
    </cfRule>
  </conditionalFormatting>
  <conditionalFormatting sqref="L98">
    <cfRule type="expression" dxfId="8127" priority="606" stopIfTrue="1">
      <formula>K98="円盤投"</formula>
    </cfRule>
    <cfRule type="expression" dxfId="8126" priority="607" stopIfTrue="1">
      <formula>K98="やり投"</formula>
    </cfRule>
    <cfRule type="expression" dxfId="8125" priority="608" stopIfTrue="1">
      <formula>K98="砲丸投"</formula>
    </cfRule>
    <cfRule type="expression" dxfId="8124" priority="609" stopIfTrue="1">
      <formula>K98="走幅跳"</formula>
    </cfRule>
    <cfRule type="expression" dxfId="8123" priority="610" stopIfTrue="1">
      <formula>K98="走高跳"</formula>
    </cfRule>
  </conditionalFormatting>
  <conditionalFormatting sqref="L100">
    <cfRule type="expression" dxfId="8122" priority="601" stopIfTrue="1">
      <formula>K100="円盤投"</formula>
    </cfRule>
    <cfRule type="expression" dxfId="8121" priority="602" stopIfTrue="1">
      <formula>K100="やり投"</formula>
    </cfRule>
    <cfRule type="expression" dxfId="8120" priority="603" stopIfTrue="1">
      <formula>K100="砲丸投"</formula>
    </cfRule>
    <cfRule type="expression" dxfId="8119" priority="604" stopIfTrue="1">
      <formula>K100="走幅跳"</formula>
    </cfRule>
    <cfRule type="expression" dxfId="8118" priority="605" stopIfTrue="1">
      <formula>K100="走高跳"</formula>
    </cfRule>
  </conditionalFormatting>
  <conditionalFormatting sqref="H115">
    <cfRule type="expression" dxfId="8117" priority="596" stopIfTrue="1">
      <formula>G115="円盤投"</formula>
    </cfRule>
    <cfRule type="expression" dxfId="8116" priority="597" stopIfTrue="1">
      <formula>G115="やり投"</formula>
    </cfRule>
    <cfRule type="expression" dxfId="8115" priority="598" stopIfTrue="1">
      <formula>G115="砲丸投"</formula>
    </cfRule>
    <cfRule type="expression" dxfId="8114" priority="599" stopIfTrue="1">
      <formula>G115="走幅跳"</formula>
    </cfRule>
    <cfRule type="expression" dxfId="8113" priority="600" stopIfTrue="1">
      <formula>G115="走高跳"</formula>
    </cfRule>
  </conditionalFormatting>
  <conditionalFormatting sqref="L137">
    <cfRule type="expression" dxfId="8112" priority="341" stopIfTrue="1">
      <formula>K137="円盤投"</formula>
    </cfRule>
    <cfRule type="expression" dxfId="8111" priority="342" stopIfTrue="1">
      <formula>K137="やり投"</formula>
    </cfRule>
    <cfRule type="expression" dxfId="8110" priority="343" stopIfTrue="1">
      <formula>K137="砲丸投"</formula>
    </cfRule>
    <cfRule type="expression" dxfId="8109" priority="344" stopIfTrue="1">
      <formula>K137="走幅跳"</formula>
    </cfRule>
    <cfRule type="expression" dxfId="8108" priority="345" stopIfTrue="1">
      <formula>K137="走高跳"</formula>
    </cfRule>
  </conditionalFormatting>
  <conditionalFormatting sqref="J141">
    <cfRule type="expression" dxfId="8107" priority="431" stopIfTrue="1">
      <formula>I141="円盤投"</formula>
    </cfRule>
    <cfRule type="expression" dxfId="8106" priority="432" stopIfTrue="1">
      <formula>I141="やり投"</formula>
    </cfRule>
    <cfRule type="expression" dxfId="8105" priority="433" stopIfTrue="1">
      <formula>I141="砲丸投"</formula>
    </cfRule>
    <cfRule type="expression" dxfId="8104" priority="434" stopIfTrue="1">
      <formula>I141="走幅跳"</formula>
    </cfRule>
    <cfRule type="expression" dxfId="8103" priority="435" stopIfTrue="1">
      <formula>I141="走高跳"</formula>
    </cfRule>
  </conditionalFormatting>
  <conditionalFormatting sqref="H143">
    <cfRule type="expression" dxfId="8102" priority="526" stopIfTrue="1">
      <formula>G143="円盤投"</formula>
    </cfRule>
    <cfRule type="expression" dxfId="8101" priority="527" stopIfTrue="1">
      <formula>G143="やり投"</formula>
    </cfRule>
    <cfRule type="expression" dxfId="8100" priority="528" stopIfTrue="1">
      <formula>G143="砲丸投"</formula>
    </cfRule>
    <cfRule type="expression" dxfId="8099" priority="529" stopIfTrue="1">
      <formula>G143="走幅跳"</formula>
    </cfRule>
    <cfRule type="expression" dxfId="8098" priority="530" stopIfTrue="1">
      <formula>G143="走高跳"</formula>
    </cfRule>
  </conditionalFormatting>
  <conditionalFormatting sqref="J149">
    <cfRule type="expression" dxfId="8097" priority="411" stopIfTrue="1">
      <formula>I149="円盤投"</formula>
    </cfRule>
    <cfRule type="expression" dxfId="8096" priority="412" stopIfTrue="1">
      <formula>I149="やり投"</formula>
    </cfRule>
    <cfRule type="expression" dxfId="8095" priority="413" stopIfTrue="1">
      <formula>I149="砲丸投"</formula>
    </cfRule>
    <cfRule type="expression" dxfId="8094" priority="414" stopIfTrue="1">
      <formula>I149="走幅跳"</formula>
    </cfRule>
    <cfRule type="expression" dxfId="8093" priority="415" stopIfTrue="1">
      <formula>I149="走高跳"</formula>
    </cfRule>
  </conditionalFormatting>
  <conditionalFormatting sqref="J147">
    <cfRule type="expression" dxfId="8092" priority="416" stopIfTrue="1">
      <formula>I147="円盤投"</formula>
    </cfRule>
    <cfRule type="expression" dxfId="8091" priority="417" stopIfTrue="1">
      <formula>I147="やり投"</formula>
    </cfRule>
    <cfRule type="expression" dxfId="8090" priority="418" stopIfTrue="1">
      <formula>I147="砲丸投"</formula>
    </cfRule>
    <cfRule type="expression" dxfId="8089" priority="419" stopIfTrue="1">
      <formula>I147="走幅跳"</formula>
    </cfRule>
    <cfRule type="expression" dxfId="8088" priority="420" stopIfTrue="1">
      <formula>I147="走高跳"</formula>
    </cfRule>
  </conditionalFormatting>
  <conditionalFormatting sqref="H149">
    <cfRule type="expression" dxfId="8087" priority="511" stopIfTrue="1">
      <formula>G149="円盤投"</formula>
    </cfRule>
    <cfRule type="expression" dxfId="8086" priority="512" stopIfTrue="1">
      <formula>G149="やり投"</formula>
    </cfRule>
    <cfRule type="expression" dxfId="8085" priority="513" stopIfTrue="1">
      <formula>G149="砲丸投"</formula>
    </cfRule>
    <cfRule type="expression" dxfId="8084" priority="514" stopIfTrue="1">
      <formula>G149="走幅跳"</formula>
    </cfRule>
    <cfRule type="expression" dxfId="8083" priority="515" stopIfTrue="1">
      <formula>G149="走高跳"</formula>
    </cfRule>
  </conditionalFormatting>
  <conditionalFormatting sqref="J153">
    <cfRule type="expression" dxfId="8082" priority="401" stopIfTrue="1">
      <formula>I153="円盤投"</formula>
    </cfRule>
    <cfRule type="expression" dxfId="8081" priority="402" stopIfTrue="1">
      <formula>I153="やり投"</formula>
    </cfRule>
    <cfRule type="expression" dxfId="8080" priority="403" stopIfTrue="1">
      <formula>I153="砲丸投"</formula>
    </cfRule>
    <cfRule type="expression" dxfId="8079" priority="404" stopIfTrue="1">
      <formula>I153="走幅跳"</formula>
    </cfRule>
    <cfRule type="expression" dxfId="8078" priority="405" stopIfTrue="1">
      <formula>I153="走高跳"</formula>
    </cfRule>
  </conditionalFormatting>
  <conditionalFormatting sqref="J115">
    <cfRule type="expression" dxfId="8077" priority="496" stopIfTrue="1">
      <formula>I115="円盤投"</formula>
    </cfRule>
    <cfRule type="expression" dxfId="8076" priority="497" stopIfTrue="1">
      <formula>I115="やり投"</formula>
    </cfRule>
    <cfRule type="expression" dxfId="8075" priority="498" stopIfTrue="1">
      <formula>I115="砲丸投"</formula>
    </cfRule>
    <cfRule type="expression" dxfId="8074" priority="499" stopIfTrue="1">
      <formula>I115="走幅跳"</formula>
    </cfRule>
    <cfRule type="expression" dxfId="8073" priority="500" stopIfTrue="1">
      <formula>I115="走高跳"</formula>
    </cfRule>
  </conditionalFormatting>
  <conditionalFormatting sqref="H117">
    <cfRule type="expression" dxfId="8072" priority="591" stopIfTrue="1">
      <formula>G117="円盤投"</formula>
    </cfRule>
    <cfRule type="expression" dxfId="8071" priority="592" stopIfTrue="1">
      <formula>G117="やり投"</formula>
    </cfRule>
    <cfRule type="expression" dxfId="8070" priority="593" stopIfTrue="1">
      <formula>G117="砲丸投"</formula>
    </cfRule>
    <cfRule type="expression" dxfId="8069" priority="594" stopIfTrue="1">
      <formula>G117="走幅跳"</formula>
    </cfRule>
    <cfRule type="expression" dxfId="8068" priority="595" stopIfTrue="1">
      <formula>G117="走高跳"</formula>
    </cfRule>
  </conditionalFormatting>
  <conditionalFormatting sqref="H119">
    <cfRule type="expression" dxfId="8067" priority="586" stopIfTrue="1">
      <formula>G119="円盤投"</formula>
    </cfRule>
    <cfRule type="expression" dxfId="8066" priority="587" stopIfTrue="1">
      <formula>G119="やり投"</formula>
    </cfRule>
    <cfRule type="expression" dxfId="8065" priority="588" stopIfTrue="1">
      <formula>G119="砲丸投"</formula>
    </cfRule>
    <cfRule type="expression" dxfId="8064" priority="589" stopIfTrue="1">
      <formula>G119="走幅跳"</formula>
    </cfRule>
    <cfRule type="expression" dxfId="8063" priority="590" stopIfTrue="1">
      <formula>G119="走高跳"</formula>
    </cfRule>
  </conditionalFormatting>
  <conditionalFormatting sqref="H121">
    <cfRule type="expression" dxfId="8062" priority="581" stopIfTrue="1">
      <formula>G121="円盤投"</formula>
    </cfRule>
    <cfRule type="expression" dxfId="8061" priority="582" stopIfTrue="1">
      <formula>G121="やり投"</formula>
    </cfRule>
    <cfRule type="expression" dxfId="8060" priority="583" stopIfTrue="1">
      <formula>G121="砲丸投"</formula>
    </cfRule>
    <cfRule type="expression" dxfId="8059" priority="584" stopIfTrue="1">
      <formula>G121="走幅跳"</formula>
    </cfRule>
    <cfRule type="expression" dxfId="8058" priority="585" stopIfTrue="1">
      <formula>G121="走高跳"</formula>
    </cfRule>
  </conditionalFormatting>
  <conditionalFormatting sqref="H123">
    <cfRule type="expression" dxfId="8057" priority="576" stopIfTrue="1">
      <formula>G123="円盤投"</formula>
    </cfRule>
    <cfRule type="expression" dxfId="8056" priority="577" stopIfTrue="1">
      <formula>G123="やり投"</formula>
    </cfRule>
    <cfRule type="expression" dxfId="8055" priority="578" stopIfTrue="1">
      <formula>G123="砲丸投"</formula>
    </cfRule>
    <cfRule type="expression" dxfId="8054" priority="579" stopIfTrue="1">
      <formula>G123="走幅跳"</formula>
    </cfRule>
    <cfRule type="expression" dxfId="8053" priority="580" stopIfTrue="1">
      <formula>G123="走高跳"</formula>
    </cfRule>
  </conditionalFormatting>
  <conditionalFormatting sqref="H125">
    <cfRule type="expression" dxfId="8052" priority="571" stopIfTrue="1">
      <formula>G125="円盤投"</formula>
    </cfRule>
    <cfRule type="expression" dxfId="8051" priority="572" stopIfTrue="1">
      <formula>G125="やり投"</formula>
    </cfRule>
    <cfRule type="expression" dxfId="8050" priority="573" stopIfTrue="1">
      <formula>G125="砲丸投"</formula>
    </cfRule>
    <cfRule type="expression" dxfId="8049" priority="574" stopIfTrue="1">
      <formula>G125="走幅跳"</formula>
    </cfRule>
    <cfRule type="expression" dxfId="8048" priority="575" stopIfTrue="1">
      <formula>G125="走高跳"</formula>
    </cfRule>
  </conditionalFormatting>
  <conditionalFormatting sqref="H127">
    <cfRule type="expression" dxfId="8047" priority="566" stopIfTrue="1">
      <formula>G127="円盤投"</formula>
    </cfRule>
    <cfRule type="expression" dxfId="8046" priority="567" stopIfTrue="1">
      <formula>G127="やり投"</formula>
    </cfRule>
    <cfRule type="expression" dxfId="8045" priority="568" stopIfTrue="1">
      <formula>G127="砲丸投"</formula>
    </cfRule>
    <cfRule type="expression" dxfId="8044" priority="569" stopIfTrue="1">
      <formula>G127="走幅跳"</formula>
    </cfRule>
    <cfRule type="expression" dxfId="8043" priority="570" stopIfTrue="1">
      <formula>G127="走高跳"</formula>
    </cfRule>
  </conditionalFormatting>
  <conditionalFormatting sqref="H129">
    <cfRule type="expression" dxfId="8042" priority="561" stopIfTrue="1">
      <formula>G129="円盤投"</formula>
    </cfRule>
    <cfRule type="expression" dxfId="8041" priority="562" stopIfTrue="1">
      <formula>G129="やり投"</formula>
    </cfRule>
    <cfRule type="expression" dxfId="8040" priority="563" stopIfTrue="1">
      <formula>G129="砲丸投"</formula>
    </cfRule>
    <cfRule type="expression" dxfId="8039" priority="564" stopIfTrue="1">
      <formula>G129="走幅跳"</formula>
    </cfRule>
    <cfRule type="expression" dxfId="8038" priority="565" stopIfTrue="1">
      <formula>G129="走高跳"</formula>
    </cfRule>
  </conditionalFormatting>
  <conditionalFormatting sqref="H131">
    <cfRule type="expression" dxfId="8037" priority="556" stopIfTrue="1">
      <formula>G131="円盤投"</formula>
    </cfRule>
    <cfRule type="expression" dxfId="8036" priority="557" stopIfTrue="1">
      <formula>G131="やり投"</formula>
    </cfRule>
    <cfRule type="expression" dxfId="8035" priority="558" stopIfTrue="1">
      <formula>G131="砲丸投"</formula>
    </cfRule>
    <cfRule type="expression" dxfId="8034" priority="559" stopIfTrue="1">
      <formula>G131="走幅跳"</formula>
    </cfRule>
    <cfRule type="expression" dxfId="8033" priority="560" stopIfTrue="1">
      <formula>G131="走高跳"</formula>
    </cfRule>
  </conditionalFormatting>
  <conditionalFormatting sqref="H133">
    <cfRule type="expression" dxfId="8032" priority="551" stopIfTrue="1">
      <formula>G133="円盤投"</formula>
    </cfRule>
    <cfRule type="expression" dxfId="8031" priority="552" stopIfTrue="1">
      <formula>G133="やり投"</formula>
    </cfRule>
    <cfRule type="expression" dxfId="8030" priority="553" stopIfTrue="1">
      <formula>G133="砲丸投"</formula>
    </cfRule>
    <cfRule type="expression" dxfId="8029" priority="554" stopIfTrue="1">
      <formula>G133="走幅跳"</formula>
    </cfRule>
    <cfRule type="expression" dxfId="8028" priority="555" stopIfTrue="1">
      <formula>G133="走高跳"</formula>
    </cfRule>
  </conditionalFormatting>
  <conditionalFormatting sqref="H135">
    <cfRule type="expression" dxfId="8027" priority="546" stopIfTrue="1">
      <formula>G135="円盤投"</formula>
    </cfRule>
    <cfRule type="expression" dxfId="8026" priority="547" stopIfTrue="1">
      <formula>G135="やり投"</formula>
    </cfRule>
    <cfRule type="expression" dxfId="8025" priority="548" stopIfTrue="1">
      <formula>G135="砲丸投"</formula>
    </cfRule>
    <cfRule type="expression" dxfId="8024" priority="549" stopIfTrue="1">
      <formula>G135="走幅跳"</formula>
    </cfRule>
    <cfRule type="expression" dxfId="8023" priority="550" stopIfTrue="1">
      <formula>G135="走高跳"</formula>
    </cfRule>
  </conditionalFormatting>
  <conditionalFormatting sqref="H137">
    <cfRule type="expression" dxfId="8022" priority="541" stopIfTrue="1">
      <formula>G137="円盤投"</formula>
    </cfRule>
    <cfRule type="expression" dxfId="8021" priority="542" stopIfTrue="1">
      <formula>G137="やり投"</formula>
    </cfRule>
    <cfRule type="expression" dxfId="8020" priority="543" stopIfTrue="1">
      <formula>G137="砲丸投"</formula>
    </cfRule>
    <cfRule type="expression" dxfId="8019" priority="544" stopIfTrue="1">
      <formula>G137="走幅跳"</formula>
    </cfRule>
    <cfRule type="expression" dxfId="8018" priority="545" stopIfTrue="1">
      <formula>G137="走高跳"</formula>
    </cfRule>
  </conditionalFormatting>
  <conditionalFormatting sqref="H139">
    <cfRule type="expression" dxfId="8017" priority="536" stopIfTrue="1">
      <formula>G139="円盤投"</formula>
    </cfRule>
    <cfRule type="expression" dxfId="8016" priority="537" stopIfTrue="1">
      <formula>G139="やり投"</formula>
    </cfRule>
    <cfRule type="expression" dxfId="8015" priority="538" stopIfTrue="1">
      <formula>G139="砲丸投"</formula>
    </cfRule>
    <cfRule type="expression" dxfId="8014" priority="539" stopIfTrue="1">
      <formula>G139="走幅跳"</formula>
    </cfRule>
    <cfRule type="expression" dxfId="8013" priority="540" stopIfTrue="1">
      <formula>G139="走高跳"</formula>
    </cfRule>
  </conditionalFormatting>
  <conditionalFormatting sqref="H141">
    <cfRule type="expression" dxfId="8012" priority="531" stopIfTrue="1">
      <formula>G141="円盤投"</formula>
    </cfRule>
    <cfRule type="expression" dxfId="8011" priority="532" stopIfTrue="1">
      <formula>G141="やり投"</formula>
    </cfRule>
    <cfRule type="expression" dxfId="8010" priority="533" stopIfTrue="1">
      <formula>G141="砲丸投"</formula>
    </cfRule>
    <cfRule type="expression" dxfId="8009" priority="534" stopIfTrue="1">
      <formula>G141="走幅跳"</formula>
    </cfRule>
    <cfRule type="expression" dxfId="8008" priority="535" stopIfTrue="1">
      <formula>G141="走高跳"</formula>
    </cfRule>
  </conditionalFormatting>
  <conditionalFormatting sqref="H145">
    <cfRule type="expression" dxfId="8007" priority="521" stopIfTrue="1">
      <formula>G145="円盤投"</formula>
    </cfRule>
    <cfRule type="expression" dxfId="8006" priority="522" stopIfTrue="1">
      <formula>G145="やり投"</formula>
    </cfRule>
    <cfRule type="expression" dxfId="8005" priority="523" stopIfTrue="1">
      <formula>G145="砲丸投"</formula>
    </cfRule>
    <cfRule type="expression" dxfId="8004" priority="524" stopIfTrue="1">
      <formula>G145="走幅跳"</formula>
    </cfRule>
    <cfRule type="expression" dxfId="8003" priority="525" stopIfTrue="1">
      <formula>G145="走高跳"</formula>
    </cfRule>
  </conditionalFormatting>
  <conditionalFormatting sqref="H147">
    <cfRule type="expression" dxfId="8002" priority="516" stopIfTrue="1">
      <formula>G147="円盤投"</formula>
    </cfRule>
    <cfRule type="expression" dxfId="8001" priority="517" stopIfTrue="1">
      <formula>G147="やり投"</formula>
    </cfRule>
    <cfRule type="expression" dxfId="8000" priority="518" stopIfTrue="1">
      <formula>G147="砲丸投"</formula>
    </cfRule>
    <cfRule type="expression" dxfId="7999" priority="519" stopIfTrue="1">
      <formula>G147="走幅跳"</formula>
    </cfRule>
    <cfRule type="expression" dxfId="7998" priority="520" stopIfTrue="1">
      <formula>G147="走高跳"</formula>
    </cfRule>
  </conditionalFormatting>
  <conditionalFormatting sqref="H151">
    <cfRule type="expression" dxfId="7997" priority="506" stopIfTrue="1">
      <formula>G151="円盤投"</formula>
    </cfRule>
    <cfRule type="expression" dxfId="7996" priority="507" stopIfTrue="1">
      <formula>G151="やり投"</formula>
    </cfRule>
    <cfRule type="expression" dxfId="7995" priority="508" stopIfTrue="1">
      <formula>G151="砲丸投"</formula>
    </cfRule>
    <cfRule type="expression" dxfId="7994" priority="509" stopIfTrue="1">
      <formula>G151="走幅跳"</formula>
    </cfRule>
    <cfRule type="expression" dxfId="7993" priority="510" stopIfTrue="1">
      <formula>G151="走高跳"</formula>
    </cfRule>
  </conditionalFormatting>
  <conditionalFormatting sqref="H153">
    <cfRule type="expression" dxfId="7992" priority="501" stopIfTrue="1">
      <formula>G153="円盤投"</formula>
    </cfRule>
    <cfRule type="expression" dxfId="7991" priority="502" stopIfTrue="1">
      <formula>G153="やり投"</formula>
    </cfRule>
    <cfRule type="expression" dxfId="7990" priority="503" stopIfTrue="1">
      <formula>G153="砲丸投"</formula>
    </cfRule>
    <cfRule type="expression" dxfId="7989" priority="504" stopIfTrue="1">
      <formula>G153="走幅跳"</formula>
    </cfRule>
    <cfRule type="expression" dxfId="7988" priority="505" stopIfTrue="1">
      <formula>G153="走高跳"</formula>
    </cfRule>
  </conditionalFormatting>
  <conditionalFormatting sqref="J117">
    <cfRule type="expression" dxfId="7987" priority="491" stopIfTrue="1">
      <formula>I117="円盤投"</formula>
    </cfRule>
    <cfRule type="expression" dxfId="7986" priority="492" stopIfTrue="1">
      <formula>I117="やり投"</formula>
    </cfRule>
    <cfRule type="expression" dxfId="7985" priority="493" stopIfTrue="1">
      <formula>I117="砲丸投"</formula>
    </cfRule>
    <cfRule type="expression" dxfId="7984" priority="494" stopIfTrue="1">
      <formula>I117="走幅跳"</formula>
    </cfRule>
    <cfRule type="expression" dxfId="7983" priority="495" stopIfTrue="1">
      <formula>I117="走高跳"</formula>
    </cfRule>
  </conditionalFormatting>
  <conditionalFormatting sqref="J119">
    <cfRule type="expression" dxfId="7982" priority="486" stopIfTrue="1">
      <formula>I119="円盤投"</formula>
    </cfRule>
    <cfRule type="expression" dxfId="7981" priority="487" stopIfTrue="1">
      <formula>I119="やり投"</formula>
    </cfRule>
    <cfRule type="expression" dxfId="7980" priority="488" stopIfTrue="1">
      <formula>I119="砲丸投"</formula>
    </cfRule>
    <cfRule type="expression" dxfId="7979" priority="489" stopIfTrue="1">
      <formula>I119="走幅跳"</formula>
    </cfRule>
    <cfRule type="expression" dxfId="7978" priority="490" stopIfTrue="1">
      <formula>I119="走高跳"</formula>
    </cfRule>
  </conditionalFormatting>
  <conditionalFormatting sqref="J121">
    <cfRule type="expression" dxfId="7977" priority="481" stopIfTrue="1">
      <formula>I121="円盤投"</formula>
    </cfRule>
    <cfRule type="expression" dxfId="7976" priority="482" stopIfTrue="1">
      <formula>I121="やり投"</formula>
    </cfRule>
    <cfRule type="expression" dxfId="7975" priority="483" stopIfTrue="1">
      <formula>I121="砲丸投"</formula>
    </cfRule>
    <cfRule type="expression" dxfId="7974" priority="484" stopIfTrue="1">
      <formula>I121="走幅跳"</formula>
    </cfRule>
    <cfRule type="expression" dxfId="7973" priority="485" stopIfTrue="1">
      <formula>I121="走高跳"</formula>
    </cfRule>
  </conditionalFormatting>
  <conditionalFormatting sqref="J123">
    <cfRule type="expression" dxfId="7972" priority="476" stopIfTrue="1">
      <formula>I123="円盤投"</formula>
    </cfRule>
    <cfRule type="expression" dxfId="7971" priority="477" stopIfTrue="1">
      <formula>I123="やり投"</formula>
    </cfRule>
    <cfRule type="expression" dxfId="7970" priority="478" stopIfTrue="1">
      <formula>I123="砲丸投"</formula>
    </cfRule>
    <cfRule type="expression" dxfId="7969" priority="479" stopIfTrue="1">
      <formula>I123="走幅跳"</formula>
    </cfRule>
    <cfRule type="expression" dxfId="7968" priority="480" stopIfTrue="1">
      <formula>I123="走高跳"</formula>
    </cfRule>
  </conditionalFormatting>
  <conditionalFormatting sqref="J125">
    <cfRule type="expression" dxfId="7967" priority="471" stopIfTrue="1">
      <formula>I125="円盤投"</formula>
    </cfRule>
    <cfRule type="expression" dxfId="7966" priority="472" stopIfTrue="1">
      <formula>I125="やり投"</formula>
    </cfRule>
    <cfRule type="expression" dxfId="7965" priority="473" stopIfTrue="1">
      <formula>I125="砲丸投"</formula>
    </cfRule>
    <cfRule type="expression" dxfId="7964" priority="474" stopIfTrue="1">
      <formula>I125="走幅跳"</formula>
    </cfRule>
    <cfRule type="expression" dxfId="7963" priority="475" stopIfTrue="1">
      <formula>I125="走高跳"</formula>
    </cfRule>
  </conditionalFormatting>
  <conditionalFormatting sqref="J127">
    <cfRule type="expression" dxfId="7962" priority="466" stopIfTrue="1">
      <formula>I127="円盤投"</formula>
    </cfRule>
    <cfRule type="expression" dxfId="7961" priority="467" stopIfTrue="1">
      <formula>I127="やり投"</formula>
    </cfRule>
    <cfRule type="expression" dxfId="7960" priority="468" stopIfTrue="1">
      <formula>I127="砲丸投"</formula>
    </cfRule>
    <cfRule type="expression" dxfId="7959" priority="469" stopIfTrue="1">
      <formula>I127="走幅跳"</formula>
    </cfRule>
    <cfRule type="expression" dxfId="7958" priority="470" stopIfTrue="1">
      <formula>I127="走高跳"</formula>
    </cfRule>
  </conditionalFormatting>
  <conditionalFormatting sqref="J129">
    <cfRule type="expression" dxfId="7957" priority="461" stopIfTrue="1">
      <formula>I129="円盤投"</formula>
    </cfRule>
    <cfRule type="expression" dxfId="7956" priority="462" stopIfTrue="1">
      <formula>I129="やり投"</formula>
    </cfRule>
    <cfRule type="expression" dxfId="7955" priority="463" stopIfTrue="1">
      <formula>I129="砲丸投"</formula>
    </cfRule>
    <cfRule type="expression" dxfId="7954" priority="464" stopIfTrue="1">
      <formula>I129="走幅跳"</formula>
    </cfRule>
    <cfRule type="expression" dxfId="7953" priority="465" stopIfTrue="1">
      <formula>I129="走高跳"</formula>
    </cfRule>
  </conditionalFormatting>
  <conditionalFormatting sqref="J131">
    <cfRule type="expression" dxfId="7952" priority="456" stopIfTrue="1">
      <formula>I131="円盤投"</formula>
    </cfRule>
    <cfRule type="expression" dxfId="7951" priority="457" stopIfTrue="1">
      <formula>I131="やり投"</formula>
    </cfRule>
    <cfRule type="expression" dxfId="7950" priority="458" stopIfTrue="1">
      <formula>I131="砲丸投"</formula>
    </cfRule>
    <cfRule type="expression" dxfId="7949" priority="459" stopIfTrue="1">
      <formula>I131="走幅跳"</formula>
    </cfRule>
    <cfRule type="expression" dxfId="7948" priority="460" stopIfTrue="1">
      <formula>I131="走高跳"</formula>
    </cfRule>
  </conditionalFormatting>
  <conditionalFormatting sqref="J133">
    <cfRule type="expression" dxfId="7947" priority="451" stopIfTrue="1">
      <formula>I133="円盤投"</formula>
    </cfRule>
    <cfRule type="expression" dxfId="7946" priority="452" stopIfTrue="1">
      <formula>I133="やり投"</formula>
    </cfRule>
    <cfRule type="expression" dxfId="7945" priority="453" stopIfTrue="1">
      <formula>I133="砲丸投"</formula>
    </cfRule>
    <cfRule type="expression" dxfId="7944" priority="454" stopIfTrue="1">
      <formula>I133="走幅跳"</formula>
    </cfRule>
    <cfRule type="expression" dxfId="7943" priority="455" stopIfTrue="1">
      <formula>I133="走高跳"</formula>
    </cfRule>
  </conditionalFormatting>
  <conditionalFormatting sqref="J135">
    <cfRule type="expression" dxfId="7942" priority="446" stopIfTrue="1">
      <formula>I135="円盤投"</formula>
    </cfRule>
    <cfRule type="expression" dxfId="7941" priority="447" stopIfTrue="1">
      <formula>I135="やり投"</formula>
    </cfRule>
    <cfRule type="expression" dxfId="7940" priority="448" stopIfTrue="1">
      <formula>I135="砲丸投"</formula>
    </cfRule>
    <cfRule type="expression" dxfId="7939" priority="449" stopIfTrue="1">
      <formula>I135="走幅跳"</formula>
    </cfRule>
    <cfRule type="expression" dxfId="7938" priority="450" stopIfTrue="1">
      <formula>I135="走高跳"</formula>
    </cfRule>
  </conditionalFormatting>
  <conditionalFormatting sqref="J137">
    <cfRule type="expression" dxfId="7937" priority="441" stopIfTrue="1">
      <formula>I137="円盤投"</formula>
    </cfRule>
    <cfRule type="expression" dxfId="7936" priority="442" stopIfTrue="1">
      <formula>I137="やり投"</formula>
    </cfRule>
    <cfRule type="expression" dxfId="7935" priority="443" stopIfTrue="1">
      <formula>I137="砲丸投"</formula>
    </cfRule>
    <cfRule type="expression" dxfId="7934" priority="444" stopIfTrue="1">
      <formula>I137="走幅跳"</formula>
    </cfRule>
    <cfRule type="expression" dxfId="7933" priority="445" stopIfTrue="1">
      <formula>I137="走高跳"</formula>
    </cfRule>
  </conditionalFormatting>
  <conditionalFormatting sqref="J139">
    <cfRule type="expression" dxfId="7932" priority="436" stopIfTrue="1">
      <formula>I139="円盤投"</formula>
    </cfRule>
    <cfRule type="expression" dxfId="7931" priority="437" stopIfTrue="1">
      <formula>I139="やり投"</formula>
    </cfRule>
    <cfRule type="expression" dxfId="7930" priority="438" stopIfTrue="1">
      <formula>I139="砲丸投"</formula>
    </cfRule>
    <cfRule type="expression" dxfId="7929" priority="439" stopIfTrue="1">
      <formula>I139="走幅跳"</formula>
    </cfRule>
    <cfRule type="expression" dxfId="7928" priority="440" stopIfTrue="1">
      <formula>I139="走高跳"</formula>
    </cfRule>
  </conditionalFormatting>
  <conditionalFormatting sqref="J143">
    <cfRule type="expression" dxfId="7927" priority="426" stopIfTrue="1">
      <formula>I143="円盤投"</formula>
    </cfRule>
    <cfRule type="expression" dxfId="7926" priority="427" stopIfTrue="1">
      <formula>I143="やり投"</formula>
    </cfRule>
    <cfRule type="expression" dxfId="7925" priority="428" stopIfTrue="1">
      <formula>I143="砲丸投"</formula>
    </cfRule>
    <cfRule type="expression" dxfId="7924" priority="429" stopIfTrue="1">
      <formula>I143="走幅跳"</formula>
    </cfRule>
    <cfRule type="expression" dxfId="7923" priority="430" stopIfTrue="1">
      <formula>I143="走高跳"</formula>
    </cfRule>
  </conditionalFormatting>
  <conditionalFormatting sqref="J145">
    <cfRule type="expression" dxfId="7922" priority="421" stopIfTrue="1">
      <formula>I145="円盤投"</formula>
    </cfRule>
    <cfRule type="expression" dxfId="7921" priority="422" stopIfTrue="1">
      <formula>I145="やり投"</formula>
    </cfRule>
    <cfRule type="expression" dxfId="7920" priority="423" stopIfTrue="1">
      <formula>I145="砲丸投"</formula>
    </cfRule>
    <cfRule type="expression" dxfId="7919" priority="424" stopIfTrue="1">
      <formula>I145="走幅跳"</formula>
    </cfRule>
    <cfRule type="expression" dxfId="7918" priority="425" stopIfTrue="1">
      <formula>I145="走高跳"</formula>
    </cfRule>
  </conditionalFormatting>
  <conditionalFormatting sqref="J151">
    <cfRule type="expression" dxfId="7917" priority="406" stopIfTrue="1">
      <formula>I151="円盤投"</formula>
    </cfRule>
    <cfRule type="expression" dxfId="7916" priority="407" stopIfTrue="1">
      <formula>I151="やり投"</formula>
    </cfRule>
    <cfRule type="expression" dxfId="7915" priority="408" stopIfTrue="1">
      <formula>I151="砲丸投"</formula>
    </cfRule>
    <cfRule type="expression" dxfId="7914" priority="409" stopIfTrue="1">
      <formula>I151="走幅跳"</formula>
    </cfRule>
    <cfRule type="expression" dxfId="7913" priority="410" stopIfTrue="1">
      <formula>I151="走高跳"</formula>
    </cfRule>
  </conditionalFormatting>
  <conditionalFormatting sqref="L115">
    <cfRule type="expression" dxfId="7912" priority="396" stopIfTrue="1">
      <formula>K115="円盤投"</formula>
    </cfRule>
    <cfRule type="expression" dxfId="7911" priority="397" stopIfTrue="1">
      <formula>K115="やり投"</formula>
    </cfRule>
    <cfRule type="expression" dxfId="7910" priority="398" stopIfTrue="1">
      <formula>K115="砲丸投"</formula>
    </cfRule>
    <cfRule type="expression" dxfId="7909" priority="399" stopIfTrue="1">
      <formula>K115="走幅跳"</formula>
    </cfRule>
    <cfRule type="expression" dxfId="7908" priority="400" stopIfTrue="1">
      <formula>K115="走高跳"</formula>
    </cfRule>
  </conditionalFormatting>
  <conditionalFormatting sqref="L117">
    <cfRule type="expression" dxfId="7907" priority="391" stopIfTrue="1">
      <formula>K117="円盤投"</formula>
    </cfRule>
    <cfRule type="expression" dxfId="7906" priority="392" stopIfTrue="1">
      <formula>K117="やり投"</formula>
    </cfRule>
    <cfRule type="expression" dxfId="7905" priority="393" stopIfTrue="1">
      <formula>K117="砲丸投"</formula>
    </cfRule>
    <cfRule type="expression" dxfId="7904" priority="394" stopIfTrue="1">
      <formula>K117="走幅跳"</formula>
    </cfRule>
    <cfRule type="expression" dxfId="7903" priority="395" stopIfTrue="1">
      <formula>K117="走高跳"</formula>
    </cfRule>
  </conditionalFormatting>
  <conditionalFormatting sqref="L119">
    <cfRule type="expression" dxfId="7902" priority="386" stopIfTrue="1">
      <formula>K119="円盤投"</formula>
    </cfRule>
    <cfRule type="expression" dxfId="7901" priority="387" stopIfTrue="1">
      <formula>K119="やり投"</formula>
    </cfRule>
    <cfRule type="expression" dxfId="7900" priority="388" stopIfTrue="1">
      <formula>K119="砲丸投"</formula>
    </cfRule>
    <cfRule type="expression" dxfId="7899" priority="389" stopIfTrue="1">
      <formula>K119="走幅跳"</formula>
    </cfRule>
    <cfRule type="expression" dxfId="7898" priority="390" stopIfTrue="1">
      <formula>K119="走高跳"</formula>
    </cfRule>
  </conditionalFormatting>
  <conditionalFormatting sqref="L121">
    <cfRule type="expression" dxfId="7897" priority="381" stopIfTrue="1">
      <formula>K121="円盤投"</formula>
    </cfRule>
    <cfRule type="expression" dxfId="7896" priority="382" stopIfTrue="1">
      <formula>K121="やり投"</formula>
    </cfRule>
    <cfRule type="expression" dxfId="7895" priority="383" stopIfTrue="1">
      <formula>K121="砲丸投"</formula>
    </cfRule>
    <cfRule type="expression" dxfId="7894" priority="384" stopIfTrue="1">
      <formula>K121="走幅跳"</formula>
    </cfRule>
    <cfRule type="expression" dxfId="7893" priority="385" stopIfTrue="1">
      <formula>K121="走高跳"</formula>
    </cfRule>
  </conditionalFormatting>
  <conditionalFormatting sqref="L123">
    <cfRule type="expression" dxfId="7892" priority="376" stopIfTrue="1">
      <formula>K123="円盤投"</formula>
    </cfRule>
    <cfRule type="expression" dxfId="7891" priority="377" stopIfTrue="1">
      <formula>K123="やり投"</formula>
    </cfRule>
    <cfRule type="expression" dxfId="7890" priority="378" stopIfTrue="1">
      <formula>K123="砲丸投"</formula>
    </cfRule>
    <cfRule type="expression" dxfId="7889" priority="379" stopIfTrue="1">
      <formula>K123="走幅跳"</formula>
    </cfRule>
    <cfRule type="expression" dxfId="7888" priority="380" stopIfTrue="1">
      <formula>K123="走高跳"</formula>
    </cfRule>
  </conditionalFormatting>
  <conditionalFormatting sqref="L125">
    <cfRule type="expression" dxfId="7887" priority="371" stopIfTrue="1">
      <formula>K125="円盤投"</formula>
    </cfRule>
    <cfRule type="expression" dxfId="7886" priority="372" stopIfTrue="1">
      <formula>K125="やり投"</formula>
    </cfRule>
    <cfRule type="expression" dxfId="7885" priority="373" stopIfTrue="1">
      <formula>K125="砲丸投"</formula>
    </cfRule>
    <cfRule type="expression" dxfId="7884" priority="374" stopIfTrue="1">
      <formula>K125="走幅跳"</formula>
    </cfRule>
    <cfRule type="expression" dxfId="7883" priority="375" stopIfTrue="1">
      <formula>K125="走高跳"</formula>
    </cfRule>
  </conditionalFormatting>
  <conditionalFormatting sqref="L127">
    <cfRule type="expression" dxfId="7882" priority="366" stopIfTrue="1">
      <formula>K127="円盤投"</formula>
    </cfRule>
    <cfRule type="expression" dxfId="7881" priority="367" stopIfTrue="1">
      <formula>K127="やり投"</formula>
    </cfRule>
    <cfRule type="expression" dxfId="7880" priority="368" stopIfTrue="1">
      <formula>K127="砲丸投"</formula>
    </cfRule>
    <cfRule type="expression" dxfId="7879" priority="369" stopIfTrue="1">
      <formula>K127="走幅跳"</formula>
    </cfRule>
    <cfRule type="expression" dxfId="7878" priority="370" stopIfTrue="1">
      <formula>K127="走高跳"</formula>
    </cfRule>
  </conditionalFormatting>
  <conditionalFormatting sqref="L129">
    <cfRule type="expression" dxfId="7877" priority="361" stopIfTrue="1">
      <formula>K129="円盤投"</formula>
    </cfRule>
    <cfRule type="expression" dxfId="7876" priority="362" stopIfTrue="1">
      <formula>K129="やり投"</formula>
    </cfRule>
    <cfRule type="expression" dxfId="7875" priority="363" stopIfTrue="1">
      <formula>K129="砲丸投"</formula>
    </cfRule>
    <cfRule type="expression" dxfId="7874" priority="364" stopIfTrue="1">
      <formula>K129="走幅跳"</formula>
    </cfRule>
    <cfRule type="expression" dxfId="7873" priority="365" stopIfTrue="1">
      <formula>K129="走高跳"</formula>
    </cfRule>
  </conditionalFormatting>
  <conditionalFormatting sqref="L131">
    <cfRule type="expression" dxfId="7872" priority="356" stopIfTrue="1">
      <formula>K131="円盤投"</formula>
    </cfRule>
    <cfRule type="expression" dxfId="7871" priority="357" stopIfTrue="1">
      <formula>K131="やり投"</formula>
    </cfRule>
    <cfRule type="expression" dxfId="7870" priority="358" stopIfTrue="1">
      <formula>K131="砲丸投"</formula>
    </cfRule>
    <cfRule type="expression" dxfId="7869" priority="359" stopIfTrue="1">
      <formula>K131="走幅跳"</formula>
    </cfRule>
    <cfRule type="expression" dxfId="7868" priority="360" stopIfTrue="1">
      <formula>K131="走高跳"</formula>
    </cfRule>
  </conditionalFormatting>
  <conditionalFormatting sqref="L133">
    <cfRule type="expression" dxfId="7867" priority="351" stopIfTrue="1">
      <formula>K133="円盤投"</formula>
    </cfRule>
    <cfRule type="expression" dxfId="7866" priority="352" stopIfTrue="1">
      <formula>K133="やり投"</formula>
    </cfRule>
    <cfRule type="expression" dxfId="7865" priority="353" stopIfTrue="1">
      <formula>K133="砲丸投"</formula>
    </cfRule>
    <cfRule type="expression" dxfId="7864" priority="354" stopIfTrue="1">
      <formula>K133="走幅跳"</formula>
    </cfRule>
    <cfRule type="expression" dxfId="7863" priority="355" stopIfTrue="1">
      <formula>K133="走高跳"</formula>
    </cfRule>
  </conditionalFormatting>
  <conditionalFormatting sqref="L135">
    <cfRule type="expression" dxfId="7862" priority="346" stopIfTrue="1">
      <formula>K135="円盤投"</formula>
    </cfRule>
    <cfRule type="expression" dxfId="7861" priority="347" stopIfTrue="1">
      <formula>K135="やり投"</formula>
    </cfRule>
    <cfRule type="expression" dxfId="7860" priority="348" stopIfTrue="1">
      <formula>K135="砲丸投"</formula>
    </cfRule>
    <cfRule type="expression" dxfId="7859" priority="349" stopIfTrue="1">
      <formula>K135="走幅跳"</formula>
    </cfRule>
    <cfRule type="expression" dxfId="7858" priority="350" stopIfTrue="1">
      <formula>K135="走高跳"</formula>
    </cfRule>
  </conditionalFormatting>
  <conditionalFormatting sqref="L139">
    <cfRule type="expression" dxfId="7857" priority="336" stopIfTrue="1">
      <formula>K139="円盤投"</formula>
    </cfRule>
    <cfRule type="expression" dxfId="7856" priority="337" stopIfTrue="1">
      <formula>K139="やり投"</formula>
    </cfRule>
    <cfRule type="expression" dxfId="7855" priority="338" stopIfTrue="1">
      <formula>K139="砲丸投"</formula>
    </cfRule>
    <cfRule type="expression" dxfId="7854" priority="339" stopIfTrue="1">
      <formula>K139="走幅跳"</formula>
    </cfRule>
    <cfRule type="expression" dxfId="7853" priority="340" stopIfTrue="1">
      <formula>K139="走高跳"</formula>
    </cfRule>
  </conditionalFormatting>
  <conditionalFormatting sqref="L141">
    <cfRule type="expression" dxfId="7852" priority="331" stopIfTrue="1">
      <formula>K141="円盤投"</formula>
    </cfRule>
    <cfRule type="expression" dxfId="7851" priority="332" stopIfTrue="1">
      <formula>K141="やり投"</formula>
    </cfRule>
    <cfRule type="expression" dxfId="7850" priority="333" stopIfTrue="1">
      <formula>K141="砲丸投"</formula>
    </cfRule>
    <cfRule type="expression" dxfId="7849" priority="334" stopIfTrue="1">
      <formula>K141="走幅跳"</formula>
    </cfRule>
    <cfRule type="expression" dxfId="7848" priority="335" stopIfTrue="1">
      <formula>K141="走高跳"</formula>
    </cfRule>
  </conditionalFormatting>
  <conditionalFormatting sqref="L143">
    <cfRule type="expression" dxfId="7847" priority="326" stopIfTrue="1">
      <formula>K143="円盤投"</formula>
    </cfRule>
    <cfRule type="expression" dxfId="7846" priority="327" stopIfTrue="1">
      <formula>K143="やり投"</formula>
    </cfRule>
    <cfRule type="expression" dxfId="7845" priority="328" stopIfTrue="1">
      <formula>K143="砲丸投"</formula>
    </cfRule>
    <cfRule type="expression" dxfId="7844" priority="329" stopIfTrue="1">
      <formula>K143="走幅跳"</formula>
    </cfRule>
    <cfRule type="expression" dxfId="7843" priority="330" stopIfTrue="1">
      <formula>K143="走高跳"</formula>
    </cfRule>
  </conditionalFormatting>
  <conditionalFormatting sqref="L145">
    <cfRule type="expression" dxfId="7842" priority="321" stopIfTrue="1">
      <formula>K145="円盤投"</formula>
    </cfRule>
    <cfRule type="expression" dxfId="7841" priority="322" stopIfTrue="1">
      <formula>K145="やり投"</formula>
    </cfRule>
    <cfRule type="expression" dxfId="7840" priority="323" stopIfTrue="1">
      <formula>K145="砲丸投"</formula>
    </cfRule>
    <cfRule type="expression" dxfId="7839" priority="324" stopIfTrue="1">
      <formula>K145="走幅跳"</formula>
    </cfRule>
    <cfRule type="expression" dxfId="7838" priority="325" stopIfTrue="1">
      <formula>K145="走高跳"</formula>
    </cfRule>
  </conditionalFormatting>
  <conditionalFormatting sqref="L147">
    <cfRule type="expression" dxfId="7837" priority="316" stopIfTrue="1">
      <formula>K147="円盤投"</formula>
    </cfRule>
    <cfRule type="expression" dxfId="7836" priority="317" stopIfTrue="1">
      <formula>K147="やり投"</formula>
    </cfRule>
    <cfRule type="expression" dxfId="7835" priority="318" stopIfTrue="1">
      <formula>K147="砲丸投"</formula>
    </cfRule>
    <cfRule type="expression" dxfId="7834" priority="319" stopIfTrue="1">
      <formula>K147="走幅跳"</formula>
    </cfRule>
    <cfRule type="expression" dxfId="7833" priority="320" stopIfTrue="1">
      <formula>K147="走高跳"</formula>
    </cfRule>
  </conditionalFormatting>
  <conditionalFormatting sqref="L149">
    <cfRule type="expression" dxfId="7832" priority="311" stopIfTrue="1">
      <formula>K149="円盤投"</formula>
    </cfRule>
    <cfRule type="expression" dxfId="7831" priority="312" stopIfTrue="1">
      <formula>K149="やり投"</formula>
    </cfRule>
    <cfRule type="expression" dxfId="7830" priority="313" stopIfTrue="1">
      <formula>K149="砲丸投"</formula>
    </cfRule>
    <cfRule type="expression" dxfId="7829" priority="314" stopIfTrue="1">
      <formula>K149="走幅跳"</formula>
    </cfRule>
    <cfRule type="expression" dxfId="7828" priority="315" stopIfTrue="1">
      <formula>K149="走高跳"</formula>
    </cfRule>
  </conditionalFormatting>
  <conditionalFormatting sqref="L151">
    <cfRule type="expression" dxfId="7827" priority="306" stopIfTrue="1">
      <formula>K151="円盤投"</formula>
    </cfRule>
    <cfRule type="expression" dxfId="7826" priority="307" stopIfTrue="1">
      <formula>K151="やり投"</formula>
    </cfRule>
    <cfRule type="expression" dxfId="7825" priority="308" stopIfTrue="1">
      <formula>K151="砲丸投"</formula>
    </cfRule>
    <cfRule type="expression" dxfId="7824" priority="309" stopIfTrue="1">
      <formula>K151="走幅跳"</formula>
    </cfRule>
    <cfRule type="expression" dxfId="7823" priority="310" stopIfTrue="1">
      <formula>K151="走高跳"</formula>
    </cfRule>
  </conditionalFormatting>
  <conditionalFormatting sqref="L153">
    <cfRule type="expression" dxfId="7822" priority="301" stopIfTrue="1">
      <formula>K153="円盤投"</formula>
    </cfRule>
    <cfRule type="expression" dxfId="7821" priority="302" stopIfTrue="1">
      <formula>K153="やり投"</formula>
    </cfRule>
    <cfRule type="expression" dxfId="7820" priority="303" stopIfTrue="1">
      <formula>K153="砲丸投"</formula>
    </cfRule>
    <cfRule type="expression" dxfId="7819" priority="304" stopIfTrue="1">
      <formula>K153="走幅跳"</formula>
    </cfRule>
    <cfRule type="expression" dxfId="7818" priority="305" stopIfTrue="1">
      <formula>K153="走高跳"</formula>
    </cfRule>
  </conditionalFormatting>
  <conditionalFormatting sqref="H168">
    <cfRule type="expression" dxfId="7817" priority="296" stopIfTrue="1">
      <formula>G168="円盤投"</formula>
    </cfRule>
    <cfRule type="expression" dxfId="7816" priority="297" stopIfTrue="1">
      <formula>G168="やり投"</formula>
    </cfRule>
    <cfRule type="expression" dxfId="7815" priority="298" stopIfTrue="1">
      <formula>G168="砲丸投"</formula>
    </cfRule>
    <cfRule type="expression" dxfId="7814" priority="299" stopIfTrue="1">
      <formula>G168="走幅跳"</formula>
    </cfRule>
    <cfRule type="expression" dxfId="7813" priority="300" stopIfTrue="1">
      <formula>G168="走高跳"</formula>
    </cfRule>
  </conditionalFormatting>
  <conditionalFormatting sqref="L190">
    <cfRule type="expression" dxfId="7812" priority="41" stopIfTrue="1">
      <formula>K190="円盤投"</formula>
    </cfRule>
    <cfRule type="expression" dxfId="7811" priority="42" stopIfTrue="1">
      <formula>K190="やり投"</formula>
    </cfRule>
    <cfRule type="expression" dxfId="7810" priority="43" stopIfTrue="1">
      <formula>K190="砲丸投"</formula>
    </cfRule>
    <cfRule type="expression" dxfId="7809" priority="44" stopIfTrue="1">
      <formula>K190="走幅跳"</formula>
    </cfRule>
    <cfRule type="expression" dxfId="7808" priority="45" stopIfTrue="1">
      <formula>K190="走高跳"</formula>
    </cfRule>
  </conditionalFormatting>
  <conditionalFormatting sqref="J194">
    <cfRule type="expression" dxfId="7807" priority="131" stopIfTrue="1">
      <formula>I194="円盤投"</formula>
    </cfRule>
    <cfRule type="expression" dxfId="7806" priority="132" stopIfTrue="1">
      <formula>I194="やり投"</formula>
    </cfRule>
    <cfRule type="expression" dxfId="7805" priority="133" stopIfTrue="1">
      <formula>I194="砲丸投"</formula>
    </cfRule>
    <cfRule type="expression" dxfId="7804" priority="134" stopIfTrue="1">
      <formula>I194="走幅跳"</formula>
    </cfRule>
    <cfRule type="expression" dxfId="7803" priority="135" stopIfTrue="1">
      <formula>I194="走高跳"</formula>
    </cfRule>
  </conditionalFormatting>
  <conditionalFormatting sqref="H196">
    <cfRule type="expression" dxfId="7802" priority="226" stopIfTrue="1">
      <formula>G196="円盤投"</formula>
    </cfRule>
    <cfRule type="expression" dxfId="7801" priority="227" stopIfTrue="1">
      <formula>G196="やり投"</formula>
    </cfRule>
    <cfRule type="expression" dxfId="7800" priority="228" stopIfTrue="1">
      <formula>G196="砲丸投"</formula>
    </cfRule>
    <cfRule type="expression" dxfId="7799" priority="229" stopIfTrue="1">
      <formula>G196="走幅跳"</formula>
    </cfRule>
    <cfRule type="expression" dxfId="7798" priority="230" stopIfTrue="1">
      <formula>G196="走高跳"</formula>
    </cfRule>
  </conditionalFormatting>
  <conditionalFormatting sqref="J202">
    <cfRule type="expression" dxfId="7797" priority="111" stopIfTrue="1">
      <formula>I202="円盤投"</formula>
    </cfRule>
    <cfRule type="expression" dxfId="7796" priority="112" stopIfTrue="1">
      <formula>I202="やり投"</formula>
    </cfRule>
    <cfRule type="expression" dxfId="7795" priority="113" stopIfTrue="1">
      <formula>I202="砲丸投"</formula>
    </cfRule>
    <cfRule type="expression" dxfId="7794" priority="114" stopIfTrue="1">
      <formula>I202="走幅跳"</formula>
    </cfRule>
    <cfRule type="expression" dxfId="7793" priority="115" stopIfTrue="1">
      <formula>I202="走高跳"</formula>
    </cfRule>
  </conditionalFormatting>
  <conditionalFormatting sqref="J200">
    <cfRule type="expression" dxfId="7792" priority="116" stopIfTrue="1">
      <formula>I200="円盤投"</formula>
    </cfRule>
    <cfRule type="expression" dxfId="7791" priority="117" stopIfTrue="1">
      <formula>I200="やり投"</formula>
    </cfRule>
    <cfRule type="expression" dxfId="7790" priority="118" stopIfTrue="1">
      <formula>I200="砲丸投"</formula>
    </cfRule>
    <cfRule type="expression" dxfId="7789" priority="119" stopIfTrue="1">
      <formula>I200="走幅跳"</formula>
    </cfRule>
    <cfRule type="expression" dxfId="7788" priority="120" stopIfTrue="1">
      <formula>I200="走高跳"</formula>
    </cfRule>
  </conditionalFormatting>
  <conditionalFormatting sqref="H202">
    <cfRule type="expression" dxfId="7787" priority="211" stopIfTrue="1">
      <formula>G202="円盤投"</formula>
    </cfRule>
    <cfRule type="expression" dxfId="7786" priority="212" stopIfTrue="1">
      <formula>G202="やり投"</formula>
    </cfRule>
    <cfRule type="expression" dxfId="7785" priority="213" stopIfTrue="1">
      <formula>G202="砲丸投"</formula>
    </cfRule>
    <cfRule type="expression" dxfId="7784" priority="214" stopIfTrue="1">
      <formula>G202="走幅跳"</formula>
    </cfRule>
    <cfRule type="expression" dxfId="7783" priority="215" stopIfTrue="1">
      <formula>G202="走高跳"</formula>
    </cfRule>
  </conditionalFormatting>
  <conditionalFormatting sqref="J206">
    <cfRule type="expression" dxfId="7782" priority="101" stopIfTrue="1">
      <formula>I206="円盤投"</formula>
    </cfRule>
    <cfRule type="expression" dxfId="7781" priority="102" stopIfTrue="1">
      <formula>I206="やり投"</formula>
    </cfRule>
    <cfRule type="expression" dxfId="7780" priority="103" stopIfTrue="1">
      <formula>I206="砲丸投"</formula>
    </cfRule>
    <cfRule type="expression" dxfId="7779" priority="104" stopIfTrue="1">
      <formula>I206="走幅跳"</formula>
    </cfRule>
    <cfRule type="expression" dxfId="7778" priority="105" stopIfTrue="1">
      <formula>I206="走高跳"</formula>
    </cfRule>
  </conditionalFormatting>
  <conditionalFormatting sqref="J168">
    <cfRule type="expression" dxfId="7777" priority="196" stopIfTrue="1">
      <formula>I168="円盤投"</formula>
    </cfRule>
    <cfRule type="expression" dxfId="7776" priority="197" stopIfTrue="1">
      <formula>I168="やり投"</formula>
    </cfRule>
    <cfRule type="expression" dxfId="7775" priority="198" stopIfTrue="1">
      <formula>I168="砲丸投"</formula>
    </cfRule>
    <cfRule type="expression" dxfId="7774" priority="199" stopIfTrue="1">
      <formula>I168="走幅跳"</formula>
    </cfRule>
    <cfRule type="expression" dxfId="7773" priority="200" stopIfTrue="1">
      <formula>I168="走高跳"</formula>
    </cfRule>
  </conditionalFormatting>
  <conditionalFormatting sqref="H170">
    <cfRule type="expression" dxfId="7772" priority="291" stopIfTrue="1">
      <formula>G170="円盤投"</formula>
    </cfRule>
    <cfRule type="expression" dxfId="7771" priority="292" stopIfTrue="1">
      <formula>G170="やり投"</formula>
    </cfRule>
    <cfRule type="expression" dxfId="7770" priority="293" stopIfTrue="1">
      <formula>G170="砲丸投"</formula>
    </cfRule>
    <cfRule type="expression" dxfId="7769" priority="294" stopIfTrue="1">
      <formula>G170="走幅跳"</formula>
    </cfRule>
    <cfRule type="expression" dxfId="7768" priority="295" stopIfTrue="1">
      <formula>G170="走高跳"</formula>
    </cfRule>
  </conditionalFormatting>
  <conditionalFormatting sqref="H172">
    <cfRule type="expression" dxfId="7767" priority="286" stopIfTrue="1">
      <formula>G172="円盤投"</formula>
    </cfRule>
    <cfRule type="expression" dxfId="7766" priority="287" stopIfTrue="1">
      <formula>G172="やり投"</formula>
    </cfRule>
    <cfRule type="expression" dxfId="7765" priority="288" stopIfTrue="1">
      <formula>G172="砲丸投"</formula>
    </cfRule>
    <cfRule type="expression" dxfId="7764" priority="289" stopIfTrue="1">
      <formula>G172="走幅跳"</formula>
    </cfRule>
    <cfRule type="expression" dxfId="7763" priority="290" stopIfTrue="1">
      <formula>G172="走高跳"</formula>
    </cfRule>
  </conditionalFormatting>
  <conditionalFormatting sqref="H174">
    <cfRule type="expression" dxfId="7762" priority="281" stopIfTrue="1">
      <formula>G174="円盤投"</formula>
    </cfRule>
    <cfRule type="expression" dxfId="7761" priority="282" stopIfTrue="1">
      <formula>G174="やり投"</formula>
    </cfRule>
    <cfRule type="expression" dxfId="7760" priority="283" stopIfTrue="1">
      <formula>G174="砲丸投"</formula>
    </cfRule>
    <cfRule type="expression" dxfId="7759" priority="284" stopIfTrue="1">
      <formula>G174="走幅跳"</formula>
    </cfRule>
    <cfRule type="expression" dxfId="7758" priority="285" stopIfTrue="1">
      <formula>G174="走高跳"</formula>
    </cfRule>
  </conditionalFormatting>
  <conditionalFormatting sqref="H176">
    <cfRule type="expression" dxfId="7757" priority="276" stopIfTrue="1">
      <formula>G176="円盤投"</formula>
    </cfRule>
    <cfRule type="expression" dxfId="7756" priority="277" stopIfTrue="1">
      <formula>G176="やり投"</formula>
    </cfRule>
    <cfRule type="expression" dxfId="7755" priority="278" stopIfTrue="1">
      <formula>G176="砲丸投"</formula>
    </cfRule>
    <cfRule type="expression" dxfId="7754" priority="279" stopIfTrue="1">
      <formula>G176="走幅跳"</formula>
    </cfRule>
    <cfRule type="expression" dxfId="7753" priority="280" stopIfTrue="1">
      <formula>G176="走高跳"</formula>
    </cfRule>
  </conditionalFormatting>
  <conditionalFormatting sqref="H178">
    <cfRule type="expression" dxfId="7752" priority="271" stopIfTrue="1">
      <formula>G178="円盤投"</formula>
    </cfRule>
    <cfRule type="expression" dxfId="7751" priority="272" stopIfTrue="1">
      <formula>G178="やり投"</formula>
    </cfRule>
    <cfRule type="expression" dxfId="7750" priority="273" stopIfTrue="1">
      <formula>G178="砲丸投"</formula>
    </cfRule>
    <cfRule type="expression" dxfId="7749" priority="274" stopIfTrue="1">
      <formula>G178="走幅跳"</formula>
    </cfRule>
    <cfRule type="expression" dxfId="7748" priority="275" stopIfTrue="1">
      <formula>G178="走高跳"</formula>
    </cfRule>
  </conditionalFormatting>
  <conditionalFormatting sqref="H180">
    <cfRule type="expression" dxfId="7747" priority="266" stopIfTrue="1">
      <formula>G180="円盤投"</formula>
    </cfRule>
    <cfRule type="expression" dxfId="7746" priority="267" stopIfTrue="1">
      <formula>G180="やり投"</formula>
    </cfRule>
    <cfRule type="expression" dxfId="7745" priority="268" stopIfTrue="1">
      <formula>G180="砲丸投"</formula>
    </cfRule>
    <cfRule type="expression" dxfId="7744" priority="269" stopIfTrue="1">
      <formula>G180="走幅跳"</formula>
    </cfRule>
    <cfRule type="expression" dxfId="7743" priority="270" stopIfTrue="1">
      <formula>G180="走高跳"</formula>
    </cfRule>
  </conditionalFormatting>
  <conditionalFormatting sqref="H182">
    <cfRule type="expression" dxfId="7742" priority="261" stopIfTrue="1">
      <formula>G182="円盤投"</formula>
    </cfRule>
    <cfRule type="expression" dxfId="7741" priority="262" stopIfTrue="1">
      <formula>G182="やり投"</formula>
    </cfRule>
    <cfRule type="expression" dxfId="7740" priority="263" stopIfTrue="1">
      <formula>G182="砲丸投"</formula>
    </cfRule>
    <cfRule type="expression" dxfId="7739" priority="264" stopIfTrue="1">
      <formula>G182="走幅跳"</formula>
    </cfRule>
    <cfRule type="expression" dxfId="7738" priority="265" stopIfTrue="1">
      <formula>G182="走高跳"</formula>
    </cfRule>
  </conditionalFormatting>
  <conditionalFormatting sqref="H184">
    <cfRule type="expression" dxfId="7737" priority="256" stopIfTrue="1">
      <formula>G184="円盤投"</formula>
    </cfRule>
    <cfRule type="expression" dxfId="7736" priority="257" stopIfTrue="1">
      <formula>G184="やり投"</formula>
    </cfRule>
    <cfRule type="expression" dxfId="7735" priority="258" stopIfTrue="1">
      <formula>G184="砲丸投"</formula>
    </cfRule>
    <cfRule type="expression" dxfId="7734" priority="259" stopIfTrue="1">
      <formula>G184="走幅跳"</formula>
    </cfRule>
    <cfRule type="expression" dxfId="7733" priority="260" stopIfTrue="1">
      <formula>G184="走高跳"</formula>
    </cfRule>
  </conditionalFormatting>
  <conditionalFormatting sqref="H186">
    <cfRule type="expression" dxfId="7732" priority="251" stopIfTrue="1">
      <formula>G186="円盤投"</formula>
    </cfRule>
    <cfRule type="expression" dxfId="7731" priority="252" stopIfTrue="1">
      <formula>G186="やり投"</formula>
    </cfRule>
    <cfRule type="expression" dxfId="7730" priority="253" stopIfTrue="1">
      <formula>G186="砲丸投"</formula>
    </cfRule>
    <cfRule type="expression" dxfId="7729" priority="254" stopIfTrue="1">
      <formula>G186="走幅跳"</formula>
    </cfRule>
    <cfRule type="expression" dxfId="7728" priority="255" stopIfTrue="1">
      <formula>G186="走高跳"</formula>
    </cfRule>
  </conditionalFormatting>
  <conditionalFormatting sqref="H188">
    <cfRule type="expression" dxfId="7727" priority="246" stopIfTrue="1">
      <formula>G188="円盤投"</formula>
    </cfRule>
    <cfRule type="expression" dxfId="7726" priority="247" stopIfTrue="1">
      <formula>G188="やり投"</formula>
    </cfRule>
    <cfRule type="expression" dxfId="7725" priority="248" stopIfTrue="1">
      <formula>G188="砲丸投"</formula>
    </cfRule>
    <cfRule type="expression" dxfId="7724" priority="249" stopIfTrue="1">
      <formula>G188="走幅跳"</formula>
    </cfRule>
    <cfRule type="expression" dxfId="7723" priority="250" stopIfTrue="1">
      <formula>G188="走高跳"</formula>
    </cfRule>
  </conditionalFormatting>
  <conditionalFormatting sqref="H190">
    <cfRule type="expression" dxfId="7722" priority="241" stopIfTrue="1">
      <formula>G190="円盤投"</formula>
    </cfRule>
    <cfRule type="expression" dxfId="7721" priority="242" stopIfTrue="1">
      <formula>G190="やり投"</formula>
    </cfRule>
    <cfRule type="expression" dxfId="7720" priority="243" stopIfTrue="1">
      <formula>G190="砲丸投"</formula>
    </cfRule>
    <cfRule type="expression" dxfId="7719" priority="244" stopIfTrue="1">
      <formula>G190="走幅跳"</formula>
    </cfRule>
    <cfRule type="expression" dxfId="7718" priority="245" stopIfTrue="1">
      <formula>G190="走高跳"</formula>
    </cfRule>
  </conditionalFormatting>
  <conditionalFormatting sqref="H192">
    <cfRule type="expression" dxfId="7717" priority="236" stopIfTrue="1">
      <formula>G192="円盤投"</formula>
    </cfRule>
    <cfRule type="expression" dxfId="7716" priority="237" stopIfTrue="1">
      <formula>G192="やり投"</formula>
    </cfRule>
    <cfRule type="expression" dxfId="7715" priority="238" stopIfTrue="1">
      <formula>G192="砲丸投"</formula>
    </cfRule>
    <cfRule type="expression" dxfId="7714" priority="239" stopIfTrue="1">
      <formula>G192="走幅跳"</formula>
    </cfRule>
    <cfRule type="expression" dxfId="7713" priority="240" stopIfTrue="1">
      <formula>G192="走高跳"</formula>
    </cfRule>
  </conditionalFormatting>
  <conditionalFormatting sqref="H194">
    <cfRule type="expression" dxfId="7712" priority="231" stopIfTrue="1">
      <formula>G194="円盤投"</formula>
    </cfRule>
    <cfRule type="expression" dxfId="7711" priority="232" stopIfTrue="1">
      <formula>G194="やり投"</formula>
    </cfRule>
    <cfRule type="expression" dxfId="7710" priority="233" stopIfTrue="1">
      <formula>G194="砲丸投"</formula>
    </cfRule>
    <cfRule type="expression" dxfId="7709" priority="234" stopIfTrue="1">
      <formula>G194="走幅跳"</formula>
    </cfRule>
    <cfRule type="expression" dxfId="7708" priority="235" stopIfTrue="1">
      <formula>G194="走高跳"</formula>
    </cfRule>
  </conditionalFormatting>
  <conditionalFormatting sqref="H198">
    <cfRule type="expression" dxfId="7707" priority="221" stopIfTrue="1">
      <formula>G198="円盤投"</formula>
    </cfRule>
    <cfRule type="expression" dxfId="7706" priority="222" stopIfTrue="1">
      <formula>G198="やり投"</formula>
    </cfRule>
    <cfRule type="expression" dxfId="7705" priority="223" stopIfTrue="1">
      <formula>G198="砲丸投"</formula>
    </cfRule>
    <cfRule type="expression" dxfId="7704" priority="224" stopIfTrue="1">
      <formula>G198="走幅跳"</formula>
    </cfRule>
    <cfRule type="expression" dxfId="7703" priority="225" stopIfTrue="1">
      <formula>G198="走高跳"</formula>
    </cfRule>
  </conditionalFormatting>
  <conditionalFormatting sqref="H200">
    <cfRule type="expression" dxfId="7702" priority="216" stopIfTrue="1">
      <formula>G200="円盤投"</formula>
    </cfRule>
    <cfRule type="expression" dxfId="7701" priority="217" stopIfTrue="1">
      <formula>G200="やり投"</formula>
    </cfRule>
    <cfRule type="expression" dxfId="7700" priority="218" stopIfTrue="1">
      <formula>G200="砲丸投"</formula>
    </cfRule>
    <cfRule type="expression" dxfId="7699" priority="219" stopIfTrue="1">
      <formula>G200="走幅跳"</formula>
    </cfRule>
    <cfRule type="expression" dxfId="7698" priority="220" stopIfTrue="1">
      <formula>G200="走高跳"</formula>
    </cfRule>
  </conditionalFormatting>
  <conditionalFormatting sqref="H204">
    <cfRule type="expression" dxfId="7697" priority="206" stopIfTrue="1">
      <formula>G204="円盤投"</formula>
    </cfRule>
    <cfRule type="expression" dxfId="7696" priority="207" stopIfTrue="1">
      <formula>G204="やり投"</formula>
    </cfRule>
    <cfRule type="expression" dxfId="7695" priority="208" stopIfTrue="1">
      <formula>G204="砲丸投"</formula>
    </cfRule>
    <cfRule type="expression" dxfId="7694" priority="209" stopIfTrue="1">
      <formula>G204="走幅跳"</formula>
    </cfRule>
    <cfRule type="expression" dxfId="7693" priority="210" stopIfTrue="1">
      <formula>G204="走高跳"</formula>
    </cfRule>
  </conditionalFormatting>
  <conditionalFormatting sqref="H206">
    <cfRule type="expression" dxfId="7692" priority="201" stopIfTrue="1">
      <formula>G206="円盤投"</formula>
    </cfRule>
    <cfRule type="expression" dxfId="7691" priority="202" stopIfTrue="1">
      <formula>G206="やり投"</formula>
    </cfRule>
    <cfRule type="expression" dxfId="7690" priority="203" stopIfTrue="1">
      <formula>G206="砲丸投"</formula>
    </cfRule>
    <cfRule type="expression" dxfId="7689" priority="204" stopIfTrue="1">
      <formula>G206="走幅跳"</formula>
    </cfRule>
    <cfRule type="expression" dxfId="7688" priority="205" stopIfTrue="1">
      <formula>G206="走高跳"</formula>
    </cfRule>
  </conditionalFormatting>
  <conditionalFormatting sqref="J170">
    <cfRule type="expression" dxfId="7687" priority="191" stopIfTrue="1">
      <formula>I170="円盤投"</formula>
    </cfRule>
    <cfRule type="expression" dxfId="7686" priority="192" stopIfTrue="1">
      <formula>I170="やり投"</formula>
    </cfRule>
    <cfRule type="expression" dxfId="7685" priority="193" stopIfTrue="1">
      <formula>I170="砲丸投"</formula>
    </cfRule>
    <cfRule type="expression" dxfId="7684" priority="194" stopIfTrue="1">
      <formula>I170="走幅跳"</formula>
    </cfRule>
    <cfRule type="expression" dxfId="7683" priority="195" stopIfTrue="1">
      <formula>I170="走高跳"</formula>
    </cfRule>
  </conditionalFormatting>
  <conditionalFormatting sqref="J172">
    <cfRule type="expression" dxfId="7682" priority="186" stopIfTrue="1">
      <formula>I172="円盤投"</formula>
    </cfRule>
    <cfRule type="expression" dxfId="7681" priority="187" stopIfTrue="1">
      <formula>I172="やり投"</formula>
    </cfRule>
    <cfRule type="expression" dxfId="7680" priority="188" stopIfTrue="1">
      <formula>I172="砲丸投"</formula>
    </cfRule>
    <cfRule type="expression" dxfId="7679" priority="189" stopIfTrue="1">
      <formula>I172="走幅跳"</formula>
    </cfRule>
    <cfRule type="expression" dxfId="7678" priority="190" stopIfTrue="1">
      <formula>I172="走高跳"</formula>
    </cfRule>
  </conditionalFormatting>
  <conditionalFormatting sqref="J174">
    <cfRule type="expression" dxfId="7677" priority="181" stopIfTrue="1">
      <formula>I174="円盤投"</formula>
    </cfRule>
    <cfRule type="expression" dxfId="7676" priority="182" stopIfTrue="1">
      <formula>I174="やり投"</formula>
    </cfRule>
    <cfRule type="expression" dxfId="7675" priority="183" stopIfTrue="1">
      <formula>I174="砲丸投"</formula>
    </cfRule>
    <cfRule type="expression" dxfId="7674" priority="184" stopIfTrue="1">
      <formula>I174="走幅跳"</formula>
    </cfRule>
    <cfRule type="expression" dxfId="7673" priority="185" stopIfTrue="1">
      <formula>I174="走高跳"</formula>
    </cfRule>
  </conditionalFormatting>
  <conditionalFormatting sqref="J176">
    <cfRule type="expression" dxfId="7672" priority="176" stopIfTrue="1">
      <formula>I176="円盤投"</formula>
    </cfRule>
    <cfRule type="expression" dxfId="7671" priority="177" stopIfTrue="1">
      <formula>I176="やり投"</formula>
    </cfRule>
    <cfRule type="expression" dxfId="7670" priority="178" stopIfTrue="1">
      <formula>I176="砲丸投"</formula>
    </cfRule>
    <cfRule type="expression" dxfId="7669" priority="179" stopIfTrue="1">
      <formula>I176="走幅跳"</formula>
    </cfRule>
    <cfRule type="expression" dxfId="7668" priority="180" stopIfTrue="1">
      <formula>I176="走高跳"</formula>
    </cfRule>
  </conditionalFormatting>
  <conditionalFormatting sqref="J178">
    <cfRule type="expression" dxfId="7667" priority="171" stopIfTrue="1">
      <formula>I178="円盤投"</formula>
    </cfRule>
    <cfRule type="expression" dxfId="7666" priority="172" stopIfTrue="1">
      <formula>I178="やり投"</formula>
    </cfRule>
    <cfRule type="expression" dxfId="7665" priority="173" stopIfTrue="1">
      <formula>I178="砲丸投"</formula>
    </cfRule>
    <cfRule type="expression" dxfId="7664" priority="174" stopIfTrue="1">
      <formula>I178="走幅跳"</formula>
    </cfRule>
    <cfRule type="expression" dxfId="7663" priority="175" stopIfTrue="1">
      <formula>I178="走高跳"</formula>
    </cfRule>
  </conditionalFormatting>
  <conditionalFormatting sqref="J180">
    <cfRule type="expression" dxfId="7662" priority="166" stopIfTrue="1">
      <formula>I180="円盤投"</formula>
    </cfRule>
    <cfRule type="expression" dxfId="7661" priority="167" stopIfTrue="1">
      <formula>I180="やり投"</formula>
    </cfRule>
    <cfRule type="expression" dxfId="7660" priority="168" stopIfTrue="1">
      <formula>I180="砲丸投"</formula>
    </cfRule>
    <cfRule type="expression" dxfId="7659" priority="169" stopIfTrue="1">
      <formula>I180="走幅跳"</formula>
    </cfRule>
    <cfRule type="expression" dxfId="7658" priority="170" stopIfTrue="1">
      <formula>I180="走高跳"</formula>
    </cfRule>
  </conditionalFormatting>
  <conditionalFormatting sqref="J182">
    <cfRule type="expression" dxfId="7657" priority="161" stopIfTrue="1">
      <formula>I182="円盤投"</formula>
    </cfRule>
    <cfRule type="expression" dxfId="7656" priority="162" stopIfTrue="1">
      <formula>I182="やり投"</formula>
    </cfRule>
    <cfRule type="expression" dxfId="7655" priority="163" stopIfTrue="1">
      <formula>I182="砲丸投"</formula>
    </cfRule>
    <cfRule type="expression" dxfId="7654" priority="164" stopIfTrue="1">
      <formula>I182="走幅跳"</formula>
    </cfRule>
    <cfRule type="expression" dxfId="7653" priority="165" stopIfTrue="1">
      <formula>I182="走高跳"</formula>
    </cfRule>
  </conditionalFormatting>
  <conditionalFormatting sqref="J184">
    <cfRule type="expression" dxfId="7652" priority="156" stopIfTrue="1">
      <formula>I184="円盤投"</formula>
    </cfRule>
    <cfRule type="expression" dxfId="7651" priority="157" stopIfTrue="1">
      <formula>I184="やり投"</formula>
    </cfRule>
    <cfRule type="expression" dxfId="7650" priority="158" stopIfTrue="1">
      <formula>I184="砲丸投"</formula>
    </cfRule>
    <cfRule type="expression" dxfId="7649" priority="159" stopIfTrue="1">
      <formula>I184="走幅跳"</formula>
    </cfRule>
    <cfRule type="expression" dxfId="7648" priority="160" stopIfTrue="1">
      <formula>I184="走高跳"</formula>
    </cfRule>
  </conditionalFormatting>
  <conditionalFormatting sqref="J186">
    <cfRule type="expression" dxfId="7647" priority="151" stopIfTrue="1">
      <formula>I186="円盤投"</formula>
    </cfRule>
    <cfRule type="expression" dxfId="7646" priority="152" stopIfTrue="1">
      <formula>I186="やり投"</formula>
    </cfRule>
    <cfRule type="expression" dxfId="7645" priority="153" stopIfTrue="1">
      <formula>I186="砲丸投"</formula>
    </cfRule>
    <cfRule type="expression" dxfId="7644" priority="154" stopIfTrue="1">
      <formula>I186="走幅跳"</formula>
    </cfRule>
    <cfRule type="expression" dxfId="7643" priority="155" stopIfTrue="1">
      <formula>I186="走高跳"</formula>
    </cfRule>
  </conditionalFormatting>
  <conditionalFormatting sqref="J188">
    <cfRule type="expression" dxfId="7642" priority="146" stopIfTrue="1">
      <formula>I188="円盤投"</formula>
    </cfRule>
    <cfRule type="expression" dxfId="7641" priority="147" stopIfTrue="1">
      <formula>I188="やり投"</formula>
    </cfRule>
    <cfRule type="expression" dxfId="7640" priority="148" stopIfTrue="1">
      <formula>I188="砲丸投"</formula>
    </cfRule>
    <cfRule type="expression" dxfId="7639" priority="149" stopIfTrue="1">
      <formula>I188="走幅跳"</formula>
    </cfRule>
    <cfRule type="expression" dxfId="7638" priority="150" stopIfTrue="1">
      <formula>I188="走高跳"</formula>
    </cfRule>
  </conditionalFormatting>
  <conditionalFormatting sqref="J190">
    <cfRule type="expression" dxfId="7637" priority="141" stopIfTrue="1">
      <formula>I190="円盤投"</formula>
    </cfRule>
    <cfRule type="expression" dxfId="7636" priority="142" stopIfTrue="1">
      <formula>I190="やり投"</formula>
    </cfRule>
    <cfRule type="expression" dxfId="7635" priority="143" stopIfTrue="1">
      <formula>I190="砲丸投"</formula>
    </cfRule>
    <cfRule type="expression" dxfId="7634" priority="144" stopIfTrue="1">
      <formula>I190="走幅跳"</formula>
    </cfRule>
    <cfRule type="expression" dxfId="7633" priority="145" stopIfTrue="1">
      <formula>I190="走高跳"</formula>
    </cfRule>
  </conditionalFormatting>
  <conditionalFormatting sqref="J192">
    <cfRule type="expression" dxfId="7632" priority="136" stopIfTrue="1">
      <formula>I192="円盤投"</formula>
    </cfRule>
    <cfRule type="expression" dxfId="7631" priority="137" stopIfTrue="1">
      <formula>I192="やり投"</formula>
    </cfRule>
    <cfRule type="expression" dxfId="7630" priority="138" stopIfTrue="1">
      <formula>I192="砲丸投"</formula>
    </cfRule>
    <cfRule type="expression" dxfId="7629" priority="139" stopIfTrue="1">
      <formula>I192="走幅跳"</formula>
    </cfRule>
    <cfRule type="expression" dxfId="7628" priority="140" stopIfTrue="1">
      <formula>I192="走高跳"</formula>
    </cfRule>
  </conditionalFormatting>
  <conditionalFormatting sqref="J196">
    <cfRule type="expression" dxfId="7627" priority="126" stopIfTrue="1">
      <formula>I196="円盤投"</formula>
    </cfRule>
    <cfRule type="expression" dxfId="7626" priority="127" stopIfTrue="1">
      <formula>I196="やり投"</formula>
    </cfRule>
    <cfRule type="expression" dxfId="7625" priority="128" stopIfTrue="1">
      <formula>I196="砲丸投"</formula>
    </cfRule>
    <cfRule type="expression" dxfId="7624" priority="129" stopIfTrue="1">
      <formula>I196="走幅跳"</formula>
    </cfRule>
    <cfRule type="expression" dxfId="7623" priority="130" stopIfTrue="1">
      <formula>I196="走高跳"</formula>
    </cfRule>
  </conditionalFormatting>
  <conditionalFormatting sqref="J198">
    <cfRule type="expression" dxfId="7622" priority="121" stopIfTrue="1">
      <formula>I198="円盤投"</formula>
    </cfRule>
    <cfRule type="expression" dxfId="7621" priority="122" stopIfTrue="1">
      <formula>I198="やり投"</formula>
    </cfRule>
    <cfRule type="expression" dxfId="7620" priority="123" stopIfTrue="1">
      <formula>I198="砲丸投"</formula>
    </cfRule>
    <cfRule type="expression" dxfId="7619" priority="124" stopIfTrue="1">
      <formula>I198="走幅跳"</formula>
    </cfRule>
    <cfRule type="expression" dxfId="7618" priority="125" stopIfTrue="1">
      <formula>I198="走高跳"</formula>
    </cfRule>
  </conditionalFormatting>
  <conditionalFormatting sqref="J204">
    <cfRule type="expression" dxfId="7617" priority="106" stopIfTrue="1">
      <formula>I204="円盤投"</formula>
    </cfRule>
    <cfRule type="expression" dxfId="7616" priority="107" stopIfTrue="1">
      <formula>I204="やり投"</formula>
    </cfRule>
    <cfRule type="expression" dxfId="7615" priority="108" stopIfTrue="1">
      <formula>I204="砲丸投"</formula>
    </cfRule>
    <cfRule type="expression" dxfId="7614" priority="109" stopIfTrue="1">
      <formula>I204="走幅跳"</formula>
    </cfRule>
    <cfRule type="expression" dxfId="7613" priority="110" stopIfTrue="1">
      <formula>I204="走高跳"</formula>
    </cfRule>
  </conditionalFormatting>
  <conditionalFormatting sqref="L168">
    <cfRule type="expression" dxfId="7612" priority="96" stopIfTrue="1">
      <formula>K168="円盤投"</formula>
    </cfRule>
    <cfRule type="expression" dxfId="7611" priority="97" stopIfTrue="1">
      <formula>K168="やり投"</formula>
    </cfRule>
    <cfRule type="expression" dxfId="7610" priority="98" stopIfTrue="1">
      <formula>K168="砲丸投"</formula>
    </cfRule>
    <cfRule type="expression" dxfId="7609" priority="99" stopIfTrue="1">
      <formula>K168="走幅跳"</formula>
    </cfRule>
    <cfRule type="expression" dxfId="7608" priority="100" stopIfTrue="1">
      <formula>K168="走高跳"</formula>
    </cfRule>
  </conditionalFormatting>
  <conditionalFormatting sqref="L170">
    <cfRule type="expression" dxfId="7607" priority="91" stopIfTrue="1">
      <formula>K170="円盤投"</formula>
    </cfRule>
    <cfRule type="expression" dxfId="7606" priority="92" stopIfTrue="1">
      <formula>K170="やり投"</formula>
    </cfRule>
    <cfRule type="expression" dxfId="7605" priority="93" stopIfTrue="1">
      <formula>K170="砲丸投"</formula>
    </cfRule>
    <cfRule type="expression" dxfId="7604" priority="94" stopIfTrue="1">
      <formula>K170="走幅跳"</formula>
    </cfRule>
    <cfRule type="expression" dxfId="7603" priority="95" stopIfTrue="1">
      <formula>K170="走高跳"</formula>
    </cfRule>
  </conditionalFormatting>
  <conditionalFormatting sqref="L172">
    <cfRule type="expression" dxfId="7602" priority="86" stopIfTrue="1">
      <formula>K172="円盤投"</formula>
    </cfRule>
    <cfRule type="expression" dxfId="7601" priority="87" stopIfTrue="1">
      <formula>K172="やり投"</formula>
    </cfRule>
    <cfRule type="expression" dxfId="7600" priority="88" stopIfTrue="1">
      <formula>K172="砲丸投"</formula>
    </cfRule>
    <cfRule type="expression" dxfId="7599" priority="89" stopIfTrue="1">
      <formula>K172="走幅跳"</formula>
    </cfRule>
    <cfRule type="expression" dxfId="7598" priority="90" stopIfTrue="1">
      <formula>K172="走高跳"</formula>
    </cfRule>
  </conditionalFormatting>
  <conditionalFormatting sqref="L174">
    <cfRule type="expression" dxfId="7597" priority="81" stopIfTrue="1">
      <formula>K174="円盤投"</formula>
    </cfRule>
    <cfRule type="expression" dxfId="7596" priority="82" stopIfTrue="1">
      <formula>K174="やり投"</formula>
    </cfRule>
    <cfRule type="expression" dxfId="7595" priority="83" stopIfTrue="1">
      <formula>K174="砲丸投"</formula>
    </cfRule>
    <cfRule type="expression" dxfId="7594" priority="84" stopIfTrue="1">
      <formula>K174="走幅跳"</formula>
    </cfRule>
    <cfRule type="expression" dxfId="7593" priority="85" stopIfTrue="1">
      <formula>K174="走高跳"</formula>
    </cfRule>
  </conditionalFormatting>
  <conditionalFormatting sqref="L176">
    <cfRule type="expression" dxfId="7592" priority="76" stopIfTrue="1">
      <formula>K176="円盤投"</formula>
    </cfRule>
    <cfRule type="expression" dxfId="7591" priority="77" stopIfTrue="1">
      <formula>K176="やり投"</formula>
    </cfRule>
    <cfRule type="expression" dxfId="7590" priority="78" stopIfTrue="1">
      <formula>K176="砲丸投"</formula>
    </cfRule>
    <cfRule type="expression" dxfId="7589" priority="79" stopIfTrue="1">
      <formula>K176="走幅跳"</formula>
    </cfRule>
    <cfRule type="expression" dxfId="7588" priority="80" stopIfTrue="1">
      <formula>K176="走高跳"</formula>
    </cfRule>
  </conditionalFormatting>
  <conditionalFormatting sqref="L178">
    <cfRule type="expression" dxfId="7587" priority="71" stopIfTrue="1">
      <formula>K178="円盤投"</formula>
    </cfRule>
    <cfRule type="expression" dxfId="7586" priority="72" stopIfTrue="1">
      <formula>K178="やり投"</formula>
    </cfRule>
    <cfRule type="expression" dxfId="7585" priority="73" stopIfTrue="1">
      <formula>K178="砲丸投"</formula>
    </cfRule>
    <cfRule type="expression" dxfId="7584" priority="74" stopIfTrue="1">
      <formula>K178="走幅跳"</formula>
    </cfRule>
    <cfRule type="expression" dxfId="7583" priority="75" stopIfTrue="1">
      <formula>K178="走高跳"</formula>
    </cfRule>
  </conditionalFormatting>
  <conditionalFormatting sqref="L180">
    <cfRule type="expression" dxfId="7582" priority="66" stopIfTrue="1">
      <formula>K180="円盤投"</formula>
    </cfRule>
    <cfRule type="expression" dxfId="7581" priority="67" stopIfTrue="1">
      <formula>K180="やり投"</formula>
    </cfRule>
    <cfRule type="expression" dxfId="7580" priority="68" stopIfTrue="1">
      <formula>K180="砲丸投"</formula>
    </cfRule>
    <cfRule type="expression" dxfId="7579" priority="69" stopIfTrue="1">
      <formula>K180="走幅跳"</formula>
    </cfRule>
    <cfRule type="expression" dxfId="7578" priority="70" stopIfTrue="1">
      <formula>K180="走高跳"</formula>
    </cfRule>
  </conditionalFormatting>
  <conditionalFormatting sqref="L182">
    <cfRule type="expression" dxfId="7577" priority="61" stopIfTrue="1">
      <formula>K182="円盤投"</formula>
    </cfRule>
    <cfRule type="expression" dxfId="7576" priority="62" stopIfTrue="1">
      <formula>K182="やり投"</formula>
    </cfRule>
    <cfRule type="expression" dxfId="7575" priority="63" stopIfTrue="1">
      <formula>K182="砲丸投"</formula>
    </cfRule>
    <cfRule type="expression" dxfId="7574" priority="64" stopIfTrue="1">
      <formula>K182="走幅跳"</formula>
    </cfRule>
    <cfRule type="expression" dxfId="7573" priority="65" stopIfTrue="1">
      <formula>K182="走高跳"</formula>
    </cfRule>
  </conditionalFormatting>
  <conditionalFormatting sqref="L184">
    <cfRule type="expression" dxfId="7572" priority="56" stopIfTrue="1">
      <formula>K184="円盤投"</formula>
    </cfRule>
    <cfRule type="expression" dxfId="7571" priority="57" stopIfTrue="1">
      <formula>K184="やり投"</formula>
    </cfRule>
    <cfRule type="expression" dxfId="7570" priority="58" stopIfTrue="1">
      <formula>K184="砲丸投"</formula>
    </cfRule>
    <cfRule type="expression" dxfId="7569" priority="59" stopIfTrue="1">
      <formula>K184="走幅跳"</formula>
    </cfRule>
    <cfRule type="expression" dxfId="7568" priority="60" stopIfTrue="1">
      <formula>K184="走高跳"</formula>
    </cfRule>
  </conditionalFormatting>
  <conditionalFormatting sqref="L186">
    <cfRule type="expression" dxfId="7567" priority="51" stopIfTrue="1">
      <formula>K186="円盤投"</formula>
    </cfRule>
    <cfRule type="expression" dxfId="7566" priority="52" stopIfTrue="1">
      <formula>K186="やり投"</formula>
    </cfRule>
    <cfRule type="expression" dxfId="7565" priority="53" stopIfTrue="1">
      <formula>K186="砲丸投"</formula>
    </cfRule>
    <cfRule type="expression" dxfId="7564" priority="54" stopIfTrue="1">
      <formula>K186="走幅跳"</formula>
    </cfRule>
    <cfRule type="expression" dxfId="7563" priority="55" stopIfTrue="1">
      <formula>K186="走高跳"</formula>
    </cfRule>
  </conditionalFormatting>
  <conditionalFormatting sqref="L188">
    <cfRule type="expression" dxfId="7562" priority="46" stopIfTrue="1">
      <formula>K188="円盤投"</formula>
    </cfRule>
    <cfRule type="expression" dxfId="7561" priority="47" stopIfTrue="1">
      <formula>K188="やり投"</formula>
    </cfRule>
    <cfRule type="expression" dxfId="7560" priority="48" stopIfTrue="1">
      <formula>K188="砲丸投"</formula>
    </cfRule>
    <cfRule type="expression" dxfId="7559" priority="49" stopIfTrue="1">
      <formula>K188="走幅跳"</formula>
    </cfRule>
    <cfRule type="expression" dxfId="7558" priority="50" stopIfTrue="1">
      <formula>K188="走高跳"</formula>
    </cfRule>
  </conditionalFormatting>
  <conditionalFormatting sqref="L192">
    <cfRule type="expression" dxfId="7557" priority="36" stopIfTrue="1">
      <formula>K192="円盤投"</formula>
    </cfRule>
    <cfRule type="expression" dxfId="7556" priority="37" stopIfTrue="1">
      <formula>K192="やり投"</formula>
    </cfRule>
    <cfRule type="expression" dxfId="7555" priority="38" stopIfTrue="1">
      <formula>K192="砲丸投"</formula>
    </cfRule>
    <cfRule type="expression" dxfId="7554" priority="39" stopIfTrue="1">
      <formula>K192="走幅跳"</formula>
    </cfRule>
    <cfRule type="expression" dxfId="7553" priority="40" stopIfTrue="1">
      <formula>K192="走高跳"</formula>
    </cfRule>
  </conditionalFormatting>
  <conditionalFormatting sqref="L194">
    <cfRule type="expression" dxfId="7552" priority="31" stopIfTrue="1">
      <formula>K194="円盤投"</formula>
    </cfRule>
    <cfRule type="expression" dxfId="7551" priority="32" stopIfTrue="1">
      <formula>K194="やり投"</formula>
    </cfRule>
    <cfRule type="expression" dxfId="7550" priority="33" stopIfTrue="1">
      <formula>K194="砲丸投"</formula>
    </cfRule>
    <cfRule type="expression" dxfId="7549" priority="34" stopIfTrue="1">
      <formula>K194="走幅跳"</formula>
    </cfRule>
    <cfRule type="expression" dxfId="7548" priority="35" stopIfTrue="1">
      <formula>K194="走高跳"</formula>
    </cfRule>
  </conditionalFormatting>
  <conditionalFormatting sqref="L196">
    <cfRule type="expression" dxfId="7547" priority="26" stopIfTrue="1">
      <formula>K196="円盤投"</formula>
    </cfRule>
    <cfRule type="expression" dxfId="7546" priority="27" stopIfTrue="1">
      <formula>K196="やり投"</formula>
    </cfRule>
    <cfRule type="expression" dxfId="7545" priority="28" stopIfTrue="1">
      <formula>K196="砲丸投"</formula>
    </cfRule>
    <cfRule type="expression" dxfId="7544" priority="29" stopIfTrue="1">
      <formula>K196="走幅跳"</formula>
    </cfRule>
    <cfRule type="expression" dxfId="7543" priority="30" stopIfTrue="1">
      <formula>K196="走高跳"</formula>
    </cfRule>
  </conditionalFormatting>
  <conditionalFormatting sqref="L198">
    <cfRule type="expression" dxfId="7542" priority="21" stopIfTrue="1">
      <formula>K198="円盤投"</formula>
    </cfRule>
    <cfRule type="expression" dxfId="7541" priority="22" stopIfTrue="1">
      <formula>K198="やり投"</formula>
    </cfRule>
    <cfRule type="expression" dxfId="7540" priority="23" stopIfTrue="1">
      <formula>K198="砲丸投"</formula>
    </cfRule>
    <cfRule type="expression" dxfId="7539" priority="24" stopIfTrue="1">
      <formula>K198="走幅跳"</formula>
    </cfRule>
    <cfRule type="expression" dxfId="7538" priority="25" stopIfTrue="1">
      <formula>K198="走高跳"</formula>
    </cfRule>
  </conditionalFormatting>
  <conditionalFormatting sqref="L200">
    <cfRule type="expression" dxfId="7537" priority="16" stopIfTrue="1">
      <formula>K200="円盤投"</formula>
    </cfRule>
    <cfRule type="expression" dxfId="7536" priority="17" stopIfTrue="1">
      <formula>K200="やり投"</formula>
    </cfRule>
    <cfRule type="expression" dxfId="7535" priority="18" stopIfTrue="1">
      <formula>K200="砲丸投"</formula>
    </cfRule>
    <cfRule type="expression" dxfId="7534" priority="19" stopIfTrue="1">
      <formula>K200="走幅跳"</formula>
    </cfRule>
    <cfRule type="expression" dxfId="7533" priority="20" stopIfTrue="1">
      <formula>K200="走高跳"</formula>
    </cfRule>
  </conditionalFormatting>
  <conditionalFormatting sqref="L202">
    <cfRule type="expression" dxfId="7532" priority="11" stopIfTrue="1">
      <formula>K202="円盤投"</formula>
    </cfRule>
    <cfRule type="expression" dxfId="7531" priority="12" stopIfTrue="1">
      <formula>K202="やり投"</formula>
    </cfRule>
    <cfRule type="expression" dxfId="7530" priority="13" stopIfTrue="1">
      <formula>K202="砲丸投"</formula>
    </cfRule>
    <cfRule type="expression" dxfId="7529" priority="14" stopIfTrue="1">
      <formula>K202="走幅跳"</formula>
    </cfRule>
    <cfRule type="expression" dxfId="7528" priority="15" stopIfTrue="1">
      <formula>K202="走高跳"</formula>
    </cfRule>
  </conditionalFormatting>
  <conditionalFormatting sqref="L204">
    <cfRule type="expression" dxfId="7527" priority="6" stopIfTrue="1">
      <formula>K204="円盤投"</formula>
    </cfRule>
    <cfRule type="expression" dxfId="7526" priority="7" stopIfTrue="1">
      <formula>K204="やり投"</formula>
    </cfRule>
    <cfRule type="expression" dxfId="7525" priority="8" stopIfTrue="1">
      <formula>K204="砲丸投"</formula>
    </cfRule>
    <cfRule type="expression" dxfId="7524" priority="9" stopIfTrue="1">
      <formula>K204="走幅跳"</formula>
    </cfRule>
    <cfRule type="expression" dxfId="7523" priority="10" stopIfTrue="1">
      <formula>K204="走高跳"</formula>
    </cfRule>
  </conditionalFormatting>
  <conditionalFormatting sqref="L206">
    <cfRule type="expression" dxfId="7522" priority="1" stopIfTrue="1">
      <formula>K206="円盤投"</formula>
    </cfRule>
    <cfRule type="expression" dxfId="7521" priority="2" stopIfTrue="1">
      <formula>K206="やり投"</formula>
    </cfRule>
    <cfRule type="expression" dxfId="7520" priority="3" stopIfTrue="1">
      <formula>K206="砲丸投"</formula>
    </cfRule>
    <cfRule type="expression" dxfId="7519" priority="4" stopIfTrue="1">
      <formula>K206="走幅跳"</formula>
    </cfRule>
    <cfRule type="expression" dxfId="75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29</vt:i4>
      </vt:variant>
    </vt:vector>
  </HeadingPairs>
  <TitlesOfParts>
    <vt:vector size="50" baseType="lpstr">
      <vt:lpstr>データ市選</vt:lpstr>
      <vt:lpstr>データ記①</vt:lpstr>
      <vt:lpstr>データ記②</vt:lpstr>
      <vt:lpstr>データ記③</vt:lpstr>
      <vt:lpstr>注意事項</vt:lpstr>
      <vt:lpstr>名簿</vt:lpstr>
      <vt:lpstr>市選入力</vt:lpstr>
      <vt:lpstr>市選一覧（男）</vt:lpstr>
      <vt:lpstr>市選一覧（女）</vt:lpstr>
      <vt:lpstr>記①入力２</vt:lpstr>
      <vt:lpstr>記①一覧（男）２</vt:lpstr>
      <vt:lpstr>記①一覧（女）２</vt:lpstr>
      <vt:lpstr>記②入力</vt:lpstr>
      <vt:lpstr>記②一覧（男）</vt:lpstr>
      <vt:lpstr>記②一覧（女）</vt:lpstr>
      <vt:lpstr>記録会入力</vt:lpstr>
      <vt:lpstr>記録会一覧（男）</vt:lpstr>
      <vt:lpstr>記録会一覧（女)</vt:lpstr>
      <vt:lpstr>一覧表原本</vt:lpstr>
      <vt:lpstr>個票 (原本）</vt:lpstr>
      <vt:lpstr>リレー個票 (原本）</vt:lpstr>
      <vt:lpstr>'記①一覧（女）２'!Print_Area</vt:lpstr>
      <vt:lpstr>'記①一覧（男）２'!Print_Area</vt:lpstr>
      <vt:lpstr>記①入力２!Print_Area</vt:lpstr>
      <vt:lpstr>'記②一覧（女）'!Print_Area</vt:lpstr>
      <vt:lpstr>'記②一覧（男）'!Print_Area</vt:lpstr>
      <vt:lpstr>記②入力!Print_Area</vt:lpstr>
      <vt:lpstr>'記録会一覧（女)'!Print_Area</vt:lpstr>
      <vt:lpstr>'記録会一覧（男）'!Print_Area</vt:lpstr>
      <vt:lpstr>記録会入力!Print_Area</vt:lpstr>
      <vt:lpstr>'個票 (原本）'!Print_Area</vt:lpstr>
      <vt:lpstr>'市選一覧（女）'!Print_Area</vt:lpstr>
      <vt:lpstr>'市選一覧（男）'!Print_Area</vt:lpstr>
      <vt:lpstr>市選入力!Print_Area</vt:lpstr>
      <vt:lpstr>注意事項!Print_Area</vt:lpstr>
      <vt:lpstr>名簿!Print_Area</vt:lpstr>
      <vt:lpstr>記①入力２!Print_Titles</vt:lpstr>
      <vt:lpstr>記②入力!Print_Titles</vt:lpstr>
      <vt:lpstr>記録会入力!Print_Titles</vt:lpstr>
      <vt:lpstr>市選入力!Print_Titles</vt:lpstr>
      <vt:lpstr>名簿!Print_Titles</vt:lpstr>
      <vt:lpstr>記①女</vt:lpstr>
      <vt:lpstr>記①男</vt:lpstr>
      <vt:lpstr>記②女</vt:lpstr>
      <vt:lpstr>記②男</vt:lpstr>
      <vt:lpstr>記③女</vt:lpstr>
      <vt:lpstr>記③男</vt:lpstr>
      <vt:lpstr>市女</vt:lpstr>
      <vt:lpstr>市男</vt:lpstr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2018-03-31T07:31:27Z</dcterms:modified>
</cp:coreProperties>
</file>